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920" windowHeight="1270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P137" i="1" l="1"/>
  <c r="P163" i="1"/>
  <c r="P193" i="1" l="1"/>
  <c r="P133" i="1"/>
  <c r="P157" i="1" l="1"/>
  <c r="P90" i="1" l="1"/>
  <c r="P70" i="1"/>
  <c r="P58" i="1"/>
  <c r="P50" i="1"/>
  <c r="P28" i="1"/>
  <c r="P11" i="1"/>
  <c r="Q28" i="1"/>
  <c r="P17" i="1"/>
  <c r="P14" i="1"/>
  <c r="P145" i="1" l="1"/>
  <c r="P140" i="1"/>
  <c r="P105" i="1" l="1"/>
  <c r="P81" i="1"/>
  <c r="Q58" i="1"/>
  <c r="P37" i="1"/>
  <c r="R193" i="1" l="1"/>
  <c r="Q193" i="1"/>
  <c r="R157" i="1"/>
  <c r="Q157" i="1"/>
  <c r="R70" i="1" l="1"/>
  <c r="Q70" i="1"/>
  <c r="O14" i="1"/>
  <c r="O193" i="1" l="1"/>
  <c r="N193" i="1"/>
  <c r="O161" i="1"/>
  <c r="N161" i="1"/>
  <c r="O137" i="1"/>
  <c r="N137" i="1"/>
  <c r="O157" i="1"/>
  <c r="N157" i="1"/>
  <c r="O140" i="1" l="1"/>
  <c r="N140" i="1"/>
  <c r="O135" i="1"/>
  <c r="N135" i="1"/>
  <c r="O115" i="1" l="1"/>
  <c r="N115" i="1"/>
  <c r="O106" i="1"/>
  <c r="N106" i="1"/>
  <c r="O81" i="1"/>
  <c r="N81" i="1"/>
  <c r="O58" i="1"/>
  <c r="N58" i="1"/>
  <c r="O50" i="1"/>
  <c r="N50" i="1"/>
  <c r="O37" i="1"/>
  <c r="N37" i="1"/>
  <c r="O11" i="1"/>
  <c r="N11" i="1"/>
  <c r="O28" i="1"/>
  <c r="N28" i="1"/>
  <c r="O17" i="1" l="1"/>
  <c r="N17" i="1"/>
  <c r="N14" i="1"/>
  <c r="S69" i="1" l="1"/>
  <c r="Q81" i="1" l="1"/>
  <c r="P69" i="1"/>
  <c r="R69" i="1"/>
  <c r="Q69" i="1"/>
  <c r="R58" i="1"/>
  <c r="S10" i="1" l="1"/>
  <c r="S37" i="1"/>
  <c r="R37" i="1"/>
  <c r="Q37" i="1"/>
  <c r="R28" i="1" l="1"/>
  <c r="R17" i="1"/>
  <c r="R10" i="1" s="1"/>
  <c r="Q17" i="1"/>
  <c r="Q10" i="1" s="1"/>
  <c r="P10" i="1"/>
  <c r="S201" i="1" l="1"/>
  <c r="R201" i="1"/>
  <c r="Q201" i="1"/>
  <c r="N49" i="1"/>
  <c r="O69" i="1" l="1"/>
  <c r="N69" i="1"/>
  <c r="S57" i="1"/>
  <c r="R57" i="1"/>
  <c r="Q57" i="1"/>
  <c r="P57" i="1"/>
  <c r="O57" i="1"/>
  <c r="N57" i="1"/>
  <c r="H21" i="2" l="1"/>
  <c r="G21" i="2"/>
  <c r="F21" i="2"/>
  <c r="E21" i="2"/>
  <c r="D21" i="2"/>
  <c r="C21" i="2"/>
  <c r="H34" i="2"/>
  <c r="G34" i="2"/>
  <c r="F34" i="2"/>
  <c r="E34" i="2"/>
  <c r="D34" i="2"/>
  <c r="C34" i="2"/>
  <c r="H9" i="2"/>
  <c r="G9" i="2"/>
  <c r="F9" i="2"/>
  <c r="E9" i="2"/>
  <c r="D9" i="2"/>
  <c r="C9" i="2"/>
  <c r="H13" i="2"/>
  <c r="G13" i="2"/>
  <c r="F13" i="2"/>
  <c r="H12" i="2"/>
  <c r="G12" i="2"/>
  <c r="F12" i="2"/>
  <c r="E12" i="2"/>
  <c r="D12" i="2"/>
  <c r="C12" i="2"/>
  <c r="H11" i="2"/>
  <c r="G11" i="2"/>
  <c r="F11" i="2"/>
  <c r="D11" i="2"/>
  <c r="C11" i="2"/>
  <c r="H10" i="2"/>
  <c r="G10" i="2"/>
  <c r="F10" i="2"/>
  <c r="E10" i="2"/>
  <c r="D10" i="2"/>
  <c r="C10" i="2"/>
  <c r="H26" i="2" l="1"/>
  <c r="G26" i="2"/>
  <c r="F26" i="2"/>
  <c r="P201" i="1" l="1"/>
  <c r="E11" i="2" l="1"/>
  <c r="E26" i="2"/>
  <c r="H17" i="2" l="1"/>
  <c r="G32" i="2"/>
  <c r="F32" i="2"/>
  <c r="E32" i="2"/>
  <c r="E13" i="2"/>
  <c r="O201" i="1" l="1"/>
  <c r="N201" i="1"/>
  <c r="S170" i="1"/>
  <c r="R170" i="1"/>
  <c r="Q170" i="1"/>
  <c r="P170" i="1"/>
  <c r="O170" i="1"/>
  <c r="N170" i="1"/>
  <c r="D26" i="2"/>
  <c r="S121" i="1"/>
  <c r="R121" i="1"/>
  <c r="Q121" i="1"/>
  <c r="P121" i="1"/>
  <c r="O121" i="1"/>
  <c r="N121" i="1"/>
  <c r="S105" i="1"/>
  <c r="R105" i="1"/>
  <c r="Q105" i="1"/>
  <c r="O105" i="1"/>
  <c r="N105" i="1"/>
  <c r="D17" i="2"/>
  <c r="C17" i="2"/>
  <c r="O133" i="1" l="1"/>
  <c r="N133" i="1"/>
  <c r="C26" i="2"/>
  <c r="D32" i="2"/>
  <c r="C32" i="2"/>
  <c r="D13" i="2"/>
  <c r="C13" i="2"/>
  <c r="N10" i="1" l="1"/>
  <c r="Q133" i="1"/>
  <c r="S133" i="1"/>
  <c r="R133" i="1"/>
  <c r="H32" i="2" l="1"/>
  <c r="S178" i="1" l="1"/>
  <c r="R178" i="1"/>
  <c r="Q178" i="1"/>
  <c r="P178" i="1"/>
  <c r="O178" i="1"/>
  <c r="N178" i="1"/>
  <c r="H36" i="2" l="1"/>
  <c r="G36" i="2"/>
  <c r="F36" i="2"/>
  <c r="E36" i="2"/>
  <c r="D36" i="2"/>
  <c r="C36" i="2"/>
  <c r="H35" i="2"/>
  <c r="G35" i="2"/>
  <c r="F35" i="2"/>
  <c r="E35" i="2"/>
  <c r="D35" i="2"/>
  <c r="C35" i="2"/>
  <c r="H33" i="2"/>
  <c r="G33" i="2"/>
  <c r="F33" i="2"/>
  <c r="E33" i="2"/>
  <c r="D33" i="2"/>
  <c r="C33" i="2"/>
  <c r="B32" i="2"/>
  <c r="S213" i="1"/>
  <c r="S200" i="1" s="1"/>
  <c r="R213" i="1"/>
  <c r="R200" i="1" s="1"/>
  <c r="Q213" i="1"/>
  <c r="Q200" i="1" s="1"/>
  <c r="P213" i="1"/>
  <c r="O213" i="1"/>
  <c r="N213" i="1"/>
  <c r="P217" i="1"/>
  <c r="P216" i="1" s="1"/>
  <c r="Q217" i="1"/>
  <c r="Q216" i="1" s="1"/>
  <c r="S184" i="1"/>
  <c r="S197" i="1"/>
  <c r="R197" i="1"/>
  <c r="Q197" i="1"/>
  <c r="P197" i="1"/>
  <c r="O197" i="1"/>
  <c r="N197" i="1"/>
  <c r="O169" i="1"/>
  <c r="S160" i="1"/>
  <c r="R160" i="1"/>
  <c r="Q160" i="1"/>
  <c r="P160" i="1"/>
  <c r="O160" i="1"/>
  <c r="N160" i="1"/>
  <c r="N127" i="1"/>
  <c r="O127" i="1"/>
  <c r="P127" i="1"/>
  <c r="Q127" i="1"/>
  <c r="R127" i="1"/>
  <c r="S127" i="1"/>
  <c r="S100" i="1"/>
  <c r="S90" i="1" s="1"/>
  <c r="R100" i="1"/>
  <c r="Q100" i="1"/>
  <c r="F17" i="2" s="1"/>
  <c r="P100" i="1"/>
  <c r="E17" i="2" s="1"/>
  <c r="O100" i="1"/>
  <c r="N100" i="1"/>
  <c r="O90" i="1"/>
  <c r="N90" i="1"/>
  <c r="S65" i="1"/>
  <c r="R65" i="1"/>
  <c r="P65" i="1"/>
  <c r="S27" i="1"/>
  <c r="R27" i="1"/>
  <c r="Q27" i="1"/>
  <c r="P27" i="1"/>
  <c r="O27" i="1"/>
  <c r="N27" i="1"/>
  <c r="Q90" i="1" l="1"/>
  <c r="G17" i="2"/>
  <c r="Q226" i="1"/>
  <c r="S183" i="1"/>
  <c r="P226" i="1"/>
  <c r="N89" i="1"/>
  <c r="P169" i="1"/>
  <c r="N169" i="1"/>
  <c r="S120" i="1"/>
  <c r="O120" i="1"/>
  <c r="R120" i="1"/>
  <c r="N120" i="1"/>
  <c r="Q120" i="1"/>
  <c r="P120" i="1"/>
  <c r="R64" i="1"/>
  <c r="P64" i="1"/>
  <c r="S64" i="1"/>
  <c r="H45" i="2"/>
  <c r="G45" i="2"/>
  <c r="F45" i="2"/>
  <c r="E45" i="2"/>
  <c r="D45" i="2"/>
  <c r="C45" i="2"/>
  <c r="R90" i="1" l="1"/>
  <c r="P184" i="1"/>
  <c r="P183" i="1" s="1"/>
  <c r="S89" i="1"/>
  <c r="P89" i="1" l="1"/>
  <c r="O65" i="1"/>
  <c r="O64" i="1" s="1"/>
  <c r="N65" i="1"/>
  <c r="N64" i="1" l="1"/>
  <c r="H31" i="2"/>
  <c r="G31" i="2"/>
  <c r="F31" i="2"/>
  <c r="E31" i="2"/>
  <c r="D31" i="2"/>
  <c r="C31" i="2"/>
  <c r="B31" i="2"/>
  <c r="H47" i="2"/>
  <c r="G47" i="2"/>
  <c r="F47" i="2"/>
  <c r="E47" i="2"/>
  <c r="D47" i="2"/>
  <c r="C47" i="2"/>
  <c r="H46" i="2"/>
  <c r="G46" i="2"/>
  <c r="F46" i="2"/>
  <c r="E46" i="2"/>
  <c r="D46" i="2"/>
  <c r="C46" i="2"/>
  <c r="H44" i="2"/>
  <c r="G44" i="2"/>
  <c r="F44" i="2"/>
  <c r="E44" i="2"/>
  <c r="D44" i="2"/>
  <c r="C44" i="2"/>
  <c r="H43" i="2"/>
  <c r="G43" i="2"/>
  <c r="F43" i="2"/>
  <c r="E43" i="2"/>
  <c r="D43" i="2"/>
  <c r="C43" i="2"/>
  <c r="H42" i="2"/>
  <c r="G42" i="2"/>
  <c r="F42" i="2"/>
  <c r="E42" i="2"/>
  <c r="D42" i="2"/>
  <c r="C42" i="2"/>
  <c r="H41" i="2"/>
  <c r="F41" i="2"/>
  <c r="E41" i="2"/>
  <c r="D41" i="2"/>
  <c r="C41" i="2"/>
  <c r="H40" i="2"/>
  <c r="E40" i="2"/>
  <c r="D40" i="2"/>
  <c r="C40" i="2"/>
  <c r="H39" i="2"/>
  <c r="G39" i="2"/>
  <c r="F39" i="2"/>
  <c r="E39" i="2"/>
  <c r="D39" i="2"/>
  <c r="C39" i="2"/>
  <c r="H38" i="2"/>
  <c r="G38" i="2"/>
  <c r="F38" i="2"/>
  <c r="E38" i="2"/>
  <c r="D38" i="2"/>
  <c r="C38" i="2"/>
  <c r="H20" i="2"/>
  <c r="E20" i="2"/>
  <c r="H19" i="2"/>
  <c r="G19" i="2"/>
  <c r="F19" i="2"/>
  <c r="E19" i="2"/>
  <c r="D19" i="2"/>
  <c r="C19" i="2"/>
  <c r="H18" i="2"/>
  <c r="G18" i="2"/>
  <c r="F18" i="2"/>
  <c r="E18" i="2"/>
  <c r="D18" i="2"/>
  <c r="C18" i="2"/>
  <c r="H16" i="2"/>
  <c r="G16" i="2"/>
  <c r="F16" i="2"/>
  <c r="E16" i="2"/>
  <c r="D16" i="2"/>
  <c r="C16" i="2"/>
  <c r="H15" i="2"/>
  <c r="E15" i="2"/>
  <c r="H14" i="2"/>
  <c r="G14" i="2"/>
  <c r="F14" i="2"/>
  <c r="E14" i="2"/>
  <c r="D14" i="2"/>
  <c r="C14" i="2"/>
  <c r="H30" i="2"/>
  <c r="G30" i="2"/>
  <c r="F30" i="2"/>
  <c r="E30" i="2"/>
  <c r="D30" i="2"/>
  <c r="C30" i="2"/>
  <c r="H29" i="2"/>
  <c r="G29" i="2"/>
  <c r="F29" i="2"/>
  <c r="E29" i="2"/>
  <c r="H28" i="2"/>
  <c r="G28" i="2"/>
  <c r="F28" i="2"/>
  <c r="E28" i="2"/>
  <c r="D28" i="2"/>
  <c r="C28" i="2"/>
  <c r="H27" i="2"/>
  <c r="G27" i="2"/>
  <c r="F27" i="2"/>
  <c r="H25" i="2"/>
  <c r="G25" i="2"/>
  <c r="F25" i="2"/>
  <c r="E25" i="2"/>
  <c r="D25" i="2"/>
  <c r="C25" i="2"/>
  <c r="H24" i="2"/>
  <c r="G24" i="2"/>
  <c r="F24" i="2"/>
  <c r="E24" i="2"/>
  <c r="D24" i="2"/>
  <c r="C24" i="2"/>
  <c r="H23" i="2"/>
  <c r="G23" i="2"/>
  <c r="F23" i="2"/>
  <c r="E23" i="2"/>
  <c r="D23" i="2"/>
  <c r="C23" i="2"/>
  <c r="H22" i="2"/>
  <c r="G22" i="2"/>
  <c r="F22" i="2"/>
  <c r="E22" i="2"/>
  <c r="R184" i="1" l="1"/>
  <c r="R183" i="1" s="1"/>
  <c r="Q184" i="1"/>
  <c r="Q183" i="1" s="1"/>
  <c r="G41" i="2"/>
  <c r="G15" i="2"/>
  <c r="F15" i="2"/>
  <c r="P200" i="1"/>
  <c r="E27" i="2" l="1"/>
  <c r="E8" i="2" s="1"/>
  <c r="F20" i="2"/>
  <c r="G20" i="2"/>
  <c r="Q89" i="1"/>
  <c r="F40" i="2"/>
  <c r="R89" i="1"/>
  <c r="G40" i="2"/>
  <c r="O200" i="1"/>
  <c r="D29" i="2"/>
  <c r="C29" i="2"/>
  <c r="O184" i="1"/>
  <c r="O183" i="1" s="1"/>
  <c r="N184" i="1"/>
  <c r="N183" i="1" s="1"/>
  <c r="D22" i="2"/>
  <c r="C22" i="2"/>
  <c r="N200" i="1" l="1"/>
  <c r="C20" i="2"/>
  <c r="D20" i="2"/>
  <c r="C27" i="2"/>
  <c r="D27" i="2"/>
  <c r="D15" i="2"/>
  <c r="C15" i="2"/>
  <c r="C8" i="2" l="1"/>
  <c r="D8" i="2"/>
  <c r="O10" i="1"/>
  <c r="O9" i="1" l="1"/>
  <c r="F37" i="2"/>
  <c r="G37" i="2"/>
  <c r="E37" i="2"/>
  <c r="E48" i="2" s="1"/>
  <c r="H37" i="2"/>
  <c r="D37" i="2"/>
  <c r="D48" i="2" s="1"/>
  <c r="C37" i="2"/>
  <c r="C48" i="2" s="1"/>
  <c r="Q169" i="1" l="1"/>
  <c r="G8" i="2"/>
  <c r="G48" i="2" s="1"/>
  <c r="G50" i="2" s="1"/>
  <c r="G53" i="2" s="1"/>
  <c r="R169" i="1"/>
  <c r="Q65" i="1"/>
  <c r="Q64" i="1" s="1"/>
  <c r="E50" i="2"/>
  <c r="E53" i="2" s="1"/>
  <c r="S169" i="1" l="1"/>
  <c r="F8" i="2"/>
  <c r="F48" i="2" s="1"/>
  <c r="F50" i="2" s="1"/>
  <c r="F53" i="2" s="1"/>
  <c r="H8" i="2" l="1"/>
  <c r="H48" i="2" s="1"/>
  <c r="H50" i="2" s="1"/>
  <c r="H53" i="2" s="1"/>
  <c r="C50" i="2"/>
  <c r="C53" i="2" s="1"/>
  <c r="D50" i="2"/>
  <c r="D53" i="2" s="1"/>
  <c r="S221" i="1" l="1"/>
  <c r="S220" i="1" s="1"/>
  <c r="R221" i="1"/>
  <c r="R220" i="1" s="1"/>
  <c r="Q221" i="1"/>
  <c r="Q220" i="1" s="1"/>
  <c r="P221" i="1"/>
  <c r="P220" i="1" s="1"/>
  <c r="O221" i="1"/>
  <c r="O220" i="1" s="1"/>
  <c r="N221" i="1"/>
  <c r="N220" i="1" s="1"/>
  <c r="S217" i="1"/>
  <c r="R217" i="1"/>
  <c r="O217" i="1"/>
  <c r="N217" i="1"/>
  <c r="S165" i="1"/>
  <c r="S132" i="1" s="1"/>
  <c r="R165" i="1"/>
  <c r="R132" i="1" s="1"/>
  <c r="Q165" i="1"/>
  <c r="Q132" i="1" s="1"/>
  <c r="P165" i="1"/>
  <c r="P132" i="1" s="1"/>
  <c r="O165" i="1"/>
  <c r="O132" i="1" s="1"/>
  <c r="N165" i="1"/>
  <c r="N132" i="1" s="1"/>
  <c r="O89" i="1"/>
  <c r="S80" i="1"/>
  <c r="S79" i="1" s="1"/>
  <c r="R80" i="1"/>
  <c r="R79" i="1" s="1"/>
  <c r="Q80" i="1"/>
  <c r="Q79" i="1" s="1"/>
  <c r="P80" i="1"/>
  <c r="P79" i="1" s="1"/>
  <c r="O80" i="1"/>
  <c r="O79" i="1" s="1"/>
  <c r="N80" i="1"/>
  <c r="S61" i="1"/>
  <c r="R61" i="1"/>
  <c r="Q61" i="1"/>
  <c r="P61" i="1"/>
  <c r="O61" i="1"/>
  <c r="N61" i="1"/>
  <c r="N48" i="1" s="1"/>
  <c r="S49" i="1"/>
  <c r="S224" i="1" s="1"/>
  <c r="R49" i="1"/>
  <c r="Q49" i="1"/>
  <c r="P49" i="1"/>
  <c r="O49" i="1"/>
  <c r="O224" i="1" s="1"/>
  <c r="S9" i="1"/>
  <c r="R9" i="1"/>
  <c r="Q9" i="1"/>
  <c r="P9" i="1"/>
  <c r="N9" i="1"/>
  <c r="P224" i="1" l="1"/>
  <c r="Q48" i="1"/>
  <c r="Q224" i="1"/>
  <c r="R48" i="1"/>
  <c r="R224" i="1"/>
  <c r="N79" i="1"/>
  <c r="N224" i="1"/>
  <c r="P48" i="1"/>
  <c r="P228" i="1" s="1"/>
  <c r="P231" i="1" s="1"/>
  <c r="S48" i="1"/>
  <c r="O48" i="1"/>
  <c r="S216" i="1"/>
  <c r="S226" i="1"/>
  <c r="R216" i="1"/>
  <c r="R226" i="1"/>
  <c r="N216" i="1"/>
  <c r="N226" i="1"/>
  <c r="O216" i="1"/>
  <c r="O226" i="1"/>
  <c r="Q225" i="1"/>
  <c r="O225" i="1"/>
  <c r="S225" i="1"/>
  <c r="N225" i="1"/>
  <c r="R225" i="1"/>
  <c r="P225" i="1"/>
  <c r="Q227" i="1" l="1"/>
  <c r="O227" i="1"/>
  <c r="S227" i="1"/>
  <c r="S231" i="1" s="1"/>
  <c r="R227" i="1"/>
  <c r="R228" i="1"/>
  <c r="N227" i="1"/>
  <c r="N228" i="1"/>
  <c r="N231" i="1" s="1"/>
  <c r="S228" i="1"/>
  <c r="O228" i="1"/>
  <c r="O231" i="1" s="1"/>
  <c r="Q228" i="1"/>
  <c r="P227" i="1"/>
  <c r="R231" i="1" l="1"/>
  <c r="R232" i="1"/>
  <c r="Q231" i="1"/>
  <c r="Q232" i="1"/>
  <c r="S229" i="1"/>
  <c r="O229" i="1"/>
  <c r="N229" i="1"/>
  <c r="R229" i="1"/>
  <c r="Q229" i="1"/>
  <c r="P229" i="1"/>
</calcChain>
</file>

<file path=xl/sharedStrings.xml><?xml version="1.0" encoding="utf-8"?>
<sst xmlns="http://schemas.openxmlformats.org/spreadsheetml/2006/main" count="1125" uniqueCount="551">
  <si>
    <t>Код расходного обязательства</t>
  </si>
  <si>
    <t>Содержание расходного обязательства</t>
  </si>
  <si>
    <t>Коды классификации расходов бюджетов</t>
  </si>
  <si>
    <t>Код ГРБС</t>
  </si>
  <si>
    <t>Р/ПР</t>
  </si>
  <si>
    <t>Нормативные правовые акты, договоры, соглашения РФ</t>
  </si>
  <si>
    <t>Наименование и реквизиты нормативного правового акта</t>
  </si>
  <si>
    <t>Номер статьи (подстатьи), пункта (подпункта)</t>
  </si>
  <si>
    <t>Дата вступления в силу и срок действия</t>
  </si>
  <si>
    <t>Нормативные правовые акты, договоры, соглашения субъекта РФ</t>
  </si>
  <si>
    <t>Нормативные правовые акты, договоры, соглашения муниципального образования</t>
  </si>
  <si>
    <t>план</t>
  </si>
  <si>
    <t>факт</t>
  </si>
  <si>
    <t>Отчетный финансовый год</t>
  </si>
  <si>
    <t>Текущий (очередной) финансовый год</t>
  </si>
  <si>
    <t>Плановый период</t>
  </si>
  <si>
    <t>Объем средств на исполнение расходного обязательства</t>
  </si>
  <si>
    <t>рублей</t>
  </si>
  <si>
    <t>Администрация города Канска</t>
  </si>
  <si>
    <t>0102,0103,0104,0113</t>
  </si>
  <si>
    <t>Федеральный закон от 06.10.2003 № 131-ФЗ "Об общих принципах организации местного самоуправления в Российской Федерации"</t>
  </si>
  <si>
    <t>01.01.2009 - не установ</t>
  </si>
  <si>
    <t>Федеральный закон от 02.03.2007 № 25-ФЗ "О муниципальной службе в Российской Федерации"</t>
  </si>
  <si>
    <t>01.06.2007 - не установ</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</si>
  <si>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</si>
  <si>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</si>
  <si>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</si>
  <si>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</si>
  <si>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01.01.2008 - не установ</t>
  </si>
  <si>
    <t>Устав от 27.01.1998 № 47-9Р "Устав города Канска"</t>
  </si>
  <si>
    <t>06.02.1998  - не установ</t>
  </si>
  <si>
    <t>Постановление администрации города Канска от 02.03.2017 г. №180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</si>
  <si>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08.03.2017 - не установ</t>
  </si>
  <si>
    <t>Ст.34;Пункт 9 Ст.35;Пункт 15 Ст.53;Пункт 2</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</si>
  <si>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</si>
  <si>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0113</t>
  </si>
  <si>
    <t>Ст.17; пункт 1, п/пункт 3</t>
  </si>
  <si>
    <t>ст.30</t>
  </si>
  <si>
    <t>Постановление администрации города Канска Красноярского края от 16.02.20415 г. №205 "О создании Муниципального казенного учреждения "Централизованная бухгалтерия"</t>
  </si>
  <si>
    <t>06.02.1998 - не установ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</si>
  <si>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</si>
  <si>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0107</t>
  </si>
  <si>
    <t>Федеральный закон от 12.06.2002 № 67-ФЗ "Об основных гарантиях избирательных прав и права на участие в референдуме граждан Российской Федерации"</t>
  </si>
  <si>
    <t>Закон Красноярского края от 02.10.2003 № 8-1411  "О выборах в органы местного самоуправления в Красноярском крае"</t>
  </si>
  <si>
    <t>08.11.2003 - не установ</t>
  </si>
  <si>
    <t>26.06.2002 - не установ</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</si>
  <si>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</si>
  <si>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ст.6 п.6</t>
  </si>
  <si>
    <t>Постановление администрации города Канска от 10.03.2016 г. №183 "Об утверждении Порядка расходования субсидии в рамках подпрограммы "Улучшение жилищных условий отдельных категорий граждан, проживающих на территории Красноярского края" на 2014-2018 годы государственной программы Красноярского края "Создание условий для обеспечения доступным и комфортным жильем граждан Красноярского края"</t>
  </si>
  <si>
    <t>0501, 1003</t>
  </si>
  <si>
    <t xml:space="preserve">формирование и содержание муниципального архива </t>
  </si>
  <si>
    <t>ст. 16 п. 22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</si>
  <si>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</si>
  <si>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29.02.2012- не установ</t>
  </si>
  <si>
    <t xml:space="preserve">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</si>
  <si>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0412</t>
  </si>
  <si>
    <t>Федеральный закон от 24.07.2007 № 209-ФЗ "О развитии малого и среднего предпринимательства в Российской Федерации"</t>
  </si>
  <si>
    <t>ст.11</t>
  </si>
  <si>
    <t>ст.16, пункт 1, п/пункт 33</t>
  </si>
  <si>
    <t>Закон Красноярского края от 21.02.2006 № 17-4487 "О государственной поддержке субъектов агропромышленного комплекса края"</t>
  </si>
  <si>
    <t>29.12.2006 - не установ</t>
  </si>
  <si>
    <t>ст.в целом</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</si>
  <si>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на основании конкурсного отбора проектов"</t>
  </si>
  <si>
    <t>10.04.2017 - не установ</t>
  </si>
  <si>
    <t>Постановление администрации г.Канска Красноярского края от 23.11.2016 № 1192 "Об утверждении муниципальной программы города Канска "Развитие инвестиционной деятельности, малого и среднего предпринимательства"</t>
  </si>
  <si>
    <t>01.01.2017- не установ</t>
  </si>
  <si>
    <t>Постановление администрации города Канска Красноярского края от 11.08.2017 г. №692 "Об утверждении порядков предоставления субсидий субъектам малого и среднего предпринимательства"</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</si>
  <si>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</si>
  <si>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</si>
  <si>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</si>
  <si>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</si>
  <si>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Федеральный закон от 22.10.2004 № 125-ФЗ "Об архивном деле в Российской Федерации"</t>
  </si>
  <si>
    <t>ст.4</t>
  </si>
  <si>
    <t>19.12.2006 - не установ</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</si>
  <si>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</si>
  <si>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</si>
  <si>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</si>
  <si>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0104</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</si>
  <si>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</si>
  <si>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часть 2, пункт 44.2</t>
  </si>
  <si>
    <t>18.10.1999 - не установ</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</si>
  <si>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</si>
  <si>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</si>
  <si>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19.11.2014 - не установ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</si>
  <si>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</si>
  <si>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Ст.26.3;Часть 2;Пункт 24.1</t>
  </si>
  <si>
    <t>ст.26.3, часть 2, пункт 24.1</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</si>
  <si>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</si>
  <si>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</si>
  <si>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</si>
  <si>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</si>
  <si>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</si>
  <si>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03.11.2010 - не установ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</si>
  <si>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</si>
  <si>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</si>
  <si>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</si>
  <si>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</si>
  <si>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</si>
  <si>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Федеральный закон от 20.08.2004 № 113-ФЗ "О присяжных заседателях федеральных судов общей юрисдикции в Российской Федерации"</t>
  </si>
  <si>
    <t>0105</t>
  </si>
  <si>
    <t>03.09.2004 - не установ</t>
  </si>
  <si>
    <t>Ст.26.3, пункт 6</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</si>
  <si>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</si>
  <si>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</si>
  <si>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29.06.2016- не установ</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</si>
  <si>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</si>
  <si>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Комитет по управлению муниципальным имуществом</t>
  </si>
  <si>
    <t xml:space="preserve">владение, пользование и распоряжение имуществом, находящимся в муниципальной собственности городского округа </t>
  </si>
  <si>
    <t>06.10.2003 - не установ</t>
  </si>
  <si>
    <t>Федеральный закон от 21.12.2001 № 178-ФЗ "О приватизации государственного и муниципального имущества"</t>
  </si>
  <si>
    <t xml:space="preserve">ст.3 </t>
  </si>
  <si>
    <t>ст.16, пункт 1, п/пункт 3</t>
  </si>
  <si>
    <t>28.04.2002 - не установ</t>
  </si>
  <si>
    <t>Федеральный закон от 21.07.2007 № 185-ФЗ "О Фонде содействия реформированию жилищно-коммунального хозяйства"</t>
  </si>
  <si>
    <t>ст.14</t>
  </si>
  <si>
    <t>07.08.2007 - не установ</t>
  </si>
  <si>
    <t>Постановление Правительства РФ от 13.10.1997 № 1301 "О государственном учете жилищного фонда в Российской Федерации"</t>
  </si>
  <si>
    <t>30.10.1997 - не установ</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</si>
  <si>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</si>
  <si>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Закон Красноярского края от 26.05.2009 № 8-3290 "О порядке разграничения имущества между муниципальными образованиями края"</t>
  </si>
  <si>
    <t>20.06.2009 -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</si>
  <si>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</si>
  <si>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</si>
  <si>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22.02.2011 -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</si>
  <si>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</si>
  <si>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</si>
  <si>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Решение Канского городского Совета депутатов от 26.01.2001 г.№ 52-383 "О положении о городской казне"</t>
  </si>
  <si>
    <t>26.01.2001 - не установ</t>
  </si>
  <si>
    <t>ст.6 п.3</t>
  </si>
  <si>
    <t>0501</t>
  </si>
  <si>
    <t>ст.16, пункт 1, п/пункт 6</t>
  </si>
  <si>
    <t>ст.6 п 6</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</si>
  <si>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</si>
  <si>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0113, 0412</t>
  </si>
  <si>
    <t>ст.16, пункт 1, п/пункт 26</t>
  </si>
  <si>
    <t>Закон Красноярского края от 04.12.2008 № 7-2542 "О регулировании земельных отношений в Красноярском крае"</t>
  </si>
  <si>
    <t>ст.7</t>
  </si>
  <si>
    <t>04.01.2009 - не установ</t>
  </si>
  <si>
    <t>Постановление администрации г.Канска Красноярского края от 21.10.2010 № 9-45 "О Правилах землепользования и застройки города Канска"</t>
  </si>
  <si>
    <t>10.11.2010 - не установ</t>
  </si>
  <si>
    <t>1004</t>
  </si>
  <si>
    <t>ст.26., часть 2, пункт 14.2</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</si>
  <si>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</si>
  <si>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01.01.2010 - не установ</t>
  </si>
  <si>
    <t>Закон Красноярского края от 02.11.2000 № 12-961 "О защите прав ребенка"</t>
  </si>
  <si>
    <t>ст.17</t>
  </si>
  <si>
    <t>09.12.2000 - не установ</t>
  </si>
  <si>
    <t>Финансовое управление администрации города Канска</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</si>
  <si>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</si>
  <si>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0106, 0111, 0113</t>
  </si>
  <si>
    <t>ст16, пункт 1, п/пункт 1</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</si>
  <si>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</si>
  <si>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</si>
  <si>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</si>
  <si>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</si>
  <si>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22.09.2010 - не установ.</t>
  </si>
  <si>
    <t xml:space="preserve">муниципальное казенное учреждение "Управление по делам гражданской обороны и чрезвычайным ситуациям администрации города Канска" </t>
  </si>
  <si>
    <t xml:space="preserve">участие в предупреждении и ликвидации последствий чрезвычайных ситуаций в границах городского округа </t>
  </si>
  <si>
    <t>Федеральный закон от 21.12.1994 № 68-ФЗ "О защите населения и территорий от чрезвычайных ситуаций природного и техногенного характера"</t>
  </si>
  <si>
    <t>0309</t>
  </si>
  <si>
    <t>ст.11, пункт 2</t>
  </si>
  <si>
    <t>24.12.1994 - не установ</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</si>
  <si>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</si>
  <si>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03.12.2001 -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</si>
  <si>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</si>
  <si>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 пункт 1, п/пункт "и"</t>
  </si>
  <si>
    <t>01.03.2000 - не установ</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</si>
  <si>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</si>
  <si>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26.08.2015 - не установ</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</si>
  <si>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</si>
  <si>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</si>
  <si>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Постановление администрации г. Канска Красноярского края от 08.09.2010 №1538 "Об утверждении Положения о порядке расходования средств резервного фонда администрации города Канска"</t>
  </si>
  <si>
    <t xml:space="preserve">обеспечение первичных мер пожарной безопасности в границах городского округа </t>
  </si>
  <si>
    <t>Федеральный закон от 21.12.1994 № 69-ФЗ "О пожарной безопасности"</t>
  </si>
  <si>
    <t>05.01.1995 - не установ</t>
  </si>
  <si>
    <t>ст.16, пункт 1, п/пункт 10</t>
  </si>
  <si>
    <t>ст.10;абз.3
ст.19
ст.31;абз.2</t>
  </si>
  <si>
    <t>ст.6 п 31</t>
  </si>
  <si>
    <t>Постановление администрации города Канска от 02.06.2011 №894 "Об участии граждан в обеспечении первичных мер пожарной безопасности на территории города Канска"</t>
  </si>
  <si>
    <t>Управление образование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</si>
  <si>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</si>
  <si>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0701,0702,0703,0707,0709</t>
  </si>
  <si>
    <t>ст.16, пункт 1, п/пункт 13</t>
  </si>
  <si>
    <t>Закон Красноярского края от 07.07.2009 № 8-3618  "Об обеспечении прав детей на отдых, оздоровление и занятость в Красноярском крае"</t>
  </si>
  <si>
    <t>31.07.2009 - не установ</t>
  </si>
  <si>
    <t>Закон Красноярского края от 26.06.2014 № 6-2519 "Об образовании в Красноярском крае"</t>
  </si>
  <si>
    <t>26.07.2014 - не установ</t>
  </si>
  <si>
    <t>ст.6 п 7.</t>
  </si>
  <si>
    <t>Постановление администрации города Канска Красноярского края от 16.12.2016 г. №1401 "Об утверждении Порядка предоставления путевок для детей города Канска в загородные оздоровительные лагеря, расположенные на территории Красноярского края".</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</si>
  <si>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</si>
  <si>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</si>
  <si>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</si>
  <si>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29.12.2010 - не установ</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</si>
  <si>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</si>
  <si>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0702</t>
  </si>
  <si>
    <t>ст.26.3, пункт 2, п/пункт 13</t>
  </si>
  <si>
    <t>Федеральный закон от 29.12.2012 № 273-ФЗ "Об образовании в Российской Федерации"</t>
  </si>
  <si>
    <t>ст.8, часть 1, пункт 3</t>
  </si>
  <si>
    <t>30.12.2012 -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</si>
  <si>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</si>
  <si>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</si>
  <si>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1003</t>
  </si>
  <si>
    <t>ст.26.3, часть 2, пункт 24</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</si>
  <si>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</si>
  <si>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cт.в целом</t>
  </si>
  <si>
    <t>13.01.2006 - не установ</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</si>
  <si>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</si>
  <si>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09.06.2010 - не установ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</si>
  <si>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</si>
  <si>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cт.26.3, часть 2, пункт 13</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</si>
  <si>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</si>
  <si>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01.01.2006 - не установ</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</si>
  <si>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</si>
  <si>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14.05.2014 - не установ</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</si>
  <si>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</si>
  <si>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ст.26.3, часть 2, пункт 13</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</si>
  <si>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</si>
  <si>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</si>
  <si>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Постановление администрации города Канска от 27.07.2017 г. №656 "О внесении изменений в постановление администрации г. Канска от 20.03.2015 №397"</t>
  </si>
  <si>
    <t>02.08.2017 - не установ</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</si>
  <si>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</si>
  <si>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0701</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</si>
  <si>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</si>
  <si>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19.10.2016 - не установ</t>
  </si>
  <si>
    <t>0709</t>
  </si>
  <si>
    <t>ст.26.3, пункт 6
ст.26.3, часть 2, пункт 24.2</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</si>
  <si>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</si>
  <si>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</si>
  <si>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19.05.2010 - не установ</t>
  </si>
  <si>
    <t xml:space="preserve">Муниципальное казенное учреждение "Управление строительства и жилищно-коммунального хозяйства  администрации города Канска" </t>
  </si>
  <si>
    <t>0505</t>
  </si>
  <si>
    <t>Постановление администрации города Канска от 31.12.10 № 2229 "Об утверждении Устава МУ "Служба заказчика"</t>
  </si>
  <si>
    <t>31.12.2010 не установ</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</si>
  <si>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</si>
  <si>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</si>
  <si>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ст.16, пункт 1, п/пункт 4
ст.16, пункт 1, п/пункт 5</t>
  </si>
  <si>
    <t>Федеральный закон от 30.12.2004 № 210-ФЗ "Об основах регулирования тарифов организаций коммунального комплекса"</t>
  </si>
  <si>
    <t>ст. 5</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</si>
  <si>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</si>
  <si>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ст. в целом</t>
  </si>
  <si>
    <t>24.05.1999 - не установ</t>
  </si>
  <si>
    <t>ст.6 п 4</t>
  </si>
  <si>
    <t>Постановление администрации г.Канска Красноярского края от 06.02.2017 №88 "О лимитах потребления теплоэнергоресурсов"</t>
  </si>
  <si>
    <t>06.02.2017 - не установ</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</si>
  <si>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</si>
  <si>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</si>
  <si>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</si>
  <si>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 34
ст.6, пункт 9</t>
  </si>
  <si>
    <t>12.11.2007 - не установ</t>
  </si>
  <si>
    <t>Закон Красноярского края от 10.11.2011 № 13-6411 "О дорожном фонде Красноярского края"</t>
  </si>
  <si>
    <t>01.01.2012 - не установ</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</si>
  <si>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</si>
  <si>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</si>
  <si>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Решение Канского городского Совета депутатов от 25.09.2013 г. №52-278 "О муниципальном дорожном фонде города Канска"</t>
  </si>
  <si>
    <t>01.01.2014 - не установ</t>
  </si>
  <si>
    <t>ст.6 п 18</t>
  </si>
  <si>
    <t>cт.16, пункт 1, п/пункт 6</t>
  </si>
  <si>
    <t>Постановление администрации г.Канска Красноярского края от 12.11.2014 № 1882 Об утверждении порядка расходования средств субсидий, предусмотренных на реализацию мероприятий муниципальной адресной программы "Переселение граждан из аварийного жилищного фонда муниципального образования город Канск на 2013-2017</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</si>
  <si>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</si>
  <si>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0408</t>
  </si>
  <si>
    <t>cт.16, пункт 1, п/пункт 7</t>
  </si>
  <si>
    <t xml:space="preserve">Постановление  администрации Красноярского  края от 24.09.2001 № 670-п "О государственном регулировании цен (тарифов) в крае" </t>
  </si>
  <si>
    <t>14.10.2001 - не установ</t>
  </si>
  <si>
    <t>Закон Красноярского края от 09.12.2010 № 11-5424 "О транспортном обслуживании населения в Красноярском крае"</t>
  </si>
  <si>
    <t>ст. 7</t>
  </si>
  <si>
    <t>08.01.2011 - не установ</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</si>
  <si>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</si>
  <si>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</si>
  <si>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 xml:space="preserve">создание условий для обеспечения жителей городского округа услугами связи, общественного питания, торговли и бытового обслуживания </t>
  </si>
  <si>
    <t>ст.16, пункт 1, п/пункт 15</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</si>
  <si>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</si>
  <si>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 xml:space="preserve">создание условий для массового отдыха жителей городского округа и организация обустройства мест массового отдыха населения </t>
  </si>
  <si>
    <t>ст.16, пункт 1, п/пункт 20</t>
  </si>
  <si>
    <t>Закон Красноярского края от 28.06.2007 № 2-190 "О культуре"</t>
  </si>
  <si>
    <t>31.07.2007 - не установ</t>
  </si>
  <si>
    <t>ст.10, пункт 1, п/пункт "б"
ст.22</t>
  </si>
  <si>
    <t>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t>
  </si>
  <si>
    <t>02.05.2012 - не установ</t>
  </si>
  <si>
    <t>ст.6 п 12.</t>
  </si>
  <si>
    <t xml:space="preserve">организация ритуальных услуг и содержание мест захоронения </t>
  </si>
  <si>
    <t>0503</t>
  </si>
  <si>
    <t>ст.16, пункт 1, п/пункт 23</t>
  </si>
  <si>
    <t xml:space="preserve">Федеральный закон от 12.01.1996 № 8-ФЗ "О погребении и похоронном деле"  </t>
  </si>
  <si>
    <t>ст.9, пункт 3</t>
  </si>
  <si>
    <t>15.01.1996 - не установ</t>
  </si>
  <si>
    <t>Закон Красноярского края от 24.04.1997 № 13-487 "О семейных (родовых) захоронениях на территории Красноярского края"</t>
  </si>
  <si>
    <t>18.05.1997 -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</si>
  <si>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</si>
  <si>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</si>
  <si>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ст.6 п 28.</t>
  </si>
  <si>
    <t xml:space="preserve">организация сбора, вывоза, утилизации и переработки бытовых и промышленных отходов </t>
  </si>
  <si>
    <t>ст.16, пункт 1, п/пункт 24</t>
  </si>
  <si>
    <t>Федеральный закон от 24.06.1998 № 89-ФЗ "Об отходах производства и потребления"</t>
  </si>
  <si>
    <t>ст.8, пункт 1</t>
  </si>
  <si>
    <t>30.06.1998 - не установ</t>
  </si>
  <si>
    <t>Федеральный закон от 10.01.2002 № 7-ФЗ "Об охране окружающей среды"</t>
  </si>
  <si>
    <t>ст.7, пункт 1</t>
  </si>
  <si>
    <t>12.01.2002 - не установ</t>
  </si>
  <si>
    <t>Закон Красноярского края от 20.09.2013 № 5-1597 "Об экологической безопасности и охране окружающей среды в Красноярском крае"</t>
  </si>
  <si>
    <t>13.10.2013 - не установ</t>
  </si>
  <si>
    <t>ст.6 п 29.</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</si>
  <si>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</si>
  <si>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</si>
  <si>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</si>
  <si>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ст.16, пункт 1, п/пункт 25</t>
  </si>
  <si>
    <t>ст.6 п 23.</t>
  </si>
  <si>
    <t xml:space="preserve">Решение Канского городского Совета депутатов Красноярского края от 21.12.2009 № 69-656 "О Правилах благоустройства и санитарного содержания территории города Канска" </t>
  </si>
  <si>
    <t>30.12.2012  - не установ</t>
  </si>
  <si>
    <t>ст.26.3, пункт 6</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</si>
  <si>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</si>
  <si>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01.01.2013 - не установ</t>
  </si>
  <si>
    <t>22.02.2017 - не устан.</t>
  </si>
  <si>
    <t>ст.26.3, часть 2, пункт 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</si>
  <si>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</si>
  <si>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</si>
  <si>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 xml:space="preserve">Отдел физической культуры, спорта и молодежной политики администрации г. Канска </t>
  </si>
  <si>
    <t>1105</t>
  </si>
  <si>
    <t>Решение Канского городского Совета депутатов Красноярского края от 16.11.2012 №43-223 "О Положении об отделе физической культуры, спорта и молодежной политики администрации города Канска"</t>
  </si>
  <si>
    <t>28.11.2012 не установ</t>
  </si>
  <si>
    <t>0703</t>
  </si>
  <si>
    <t xml:space="preserve">организация и осуществление мероприятий по работе с детьми и молодежью в городском округе </t>
  </si>
  <si>
    <t>0707</t>
  </si>
  <si>
    <t>ст.16, пункт 1, п/пункт 34</t>
  </si>
  <si>
    <t>Закон Красноярского края от 08.12.2006 № 20-5445 "О государственной молодежной политике Красноярского края"</t>
  </si>
  <si>
    <t>ст. 8</t>
  </si>
  <si>
    <t>06.01.2008 - не установ</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</si>
  <si>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</si>
  <si>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</si>
  <si>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</si>
  <si>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1101</t>
  </si>
  <si>
    <t>ст.16, пункт 1, п/пункт 19</t>
  </si>
  <si>
    <t>Федеральный закон от 04.12.2007 № 329-ФЗ "О физической культуре и спорте в Российской Федерации"</t>
  </si>
  <si>
    <t>ст. 9</t>
  </si>
  <si>
    <t>30.03.2008 - не установ</t>
  </si>
  <si>
    <t xml:space="preserve">Отдел культуры администрации г. Канска </t>
  </si>
  <si>
    <t>0804</t>
  </si>
  <si>
    <t>Решение Канского городского Совета депутатов Красноярского края от 16.11.2012 №43-222 "О Положении об отделе культуры администрации города Канска"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</si>
  <si>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</si>
  <si>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</si>
  <si>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cт.16, пункт 1, п/пункт 16</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</si>
  <si>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</si>
  <si>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</si>
  <si>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</si>
  <si>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02.01.1995 - не установ</t>
  </si>
  <si>
    <t xml:space="preserve">ст.10 </t>
  </si>
  <si>
    <t>Закон Красноярского края от 17.05.1999 № 6-400 "О библиотечном деле в Красноярском крае"</t>
  </si>
  <si>
    <t>27.06.1999 - не установ</t>
  </si>
  <si>
    <t>Постановление администрации г. Канска Красноярского края от 07.06.2016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</si>
  <si>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22.06.2016 - не установ</t>
  </si>
  <si>
    <t>Постановление администрации г. Канска Красноярского края от 07.06.2016 № 514 "Об утверждении Административного регламента предоставления муниципальной услуги "Предоставление доступа к справочно-поисковому аппарату библиотек, базам данных ЦБС г. Канска"</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</si>
  <si>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</si>
  <si>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26.08.2015  не установ</t>
  </si>
  <si>
    <t>Постановление администрации г. Канска от 16.11.2015 г. №1664 "Об утверждении Порядка расходования средств субсидии на комплектование книжных фондов муниципальных библиотек города Канска"</t>
  </si>
  <si>
    <t>18.11.2015  не установ</t>
  </si>
  <si>
    <t xml:space="preserve">создание условий для организации досуга и обеспечения жителей городского округа услугами организаций культуры </t>
  </si>
  <si>
    <t>ст.16, пункт 1, п/пункт 17</t>
  </si>
  <si>
    <t xml:space="preserve">Закон РФ от 09.10.1992 № 3612-1 "Основы законодательства Российской Федерации о культуре" </t>
  </si>
  <si>
    <t>ст. 40</t>
  </si>
  <si>
    <t>17.11.1992 - не установ</t>
  </si>
  <si>
    <t>ст. 22</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</si>
  <si>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</si>
  <si>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</si>
  <si>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</si>
  <si>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Управление архитектуры и инвестиций администрации города Канска</t>
  </si>
  <si>
    <t>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t>
  </si>
  <si>
    <t>Федеральный закон от 13.03.2006 №38-ФЗ "О рекламе"</t>
  </si>
  <si>
    <t>ст. 19</t>
  </si>
  <si>
    <t>15.03.2006-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</si>
  <si>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</si>
  <si>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</si>
  <si>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ст. 11</t>
  </si>
  <si>
    <t xml:space="preserve">Канский городской Совет депутатов </t>
  </si>
  <si>
    <t>0103, 0113</t>
  </si>
  <si>
    <t>0106</t>
  </si>
  <si>
    <t>Контрольно-счетная комиссия города Канска</t>
  </si>
  <si>
    <t>ст.34, пункт 9  ст.53, пункт 2</t>
  </si>
  <si>
    <t>ст.17; пункт 1, п/пункт 3</t>
  </si>
  <si>
    <t>ст.17,  пункт 1, п/пункт 5</t>
  </si>
  <si>
    <t>ст.57, пункт 1</t>
  </si>
  <si>
    <t>ст.5, пункт 1
ст.43, пункт 1</t>
  </si>
  <si>
    <t>24.10.2017 не установ</t>
  </si>
  <si>
    <t>ст.16; пункт 1, п/пункт 6</t>
  </si>
  <si>
    <t>ст.6 п.1</t>
  </si>
  <si>
    <t>Управление социальной защиты населения города Канска</t>
  </si>
  <si>
    <t xml:space="preserve">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</si>
  <si>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ст.26.3, пункт 2, п/пункт 24</t>
  </si>
  <si>
    <t>Закон Красноярского края от 09.12.2010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</si>
  <si>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ст.1, пункт 8</t>
  </si>
  <si>
    <t>26.05.2011 - не установ</t>
  </si>
  <si>
    <t>Постановление администрации города Канска  от 06.06.2016 № 498 "О реализации государственных полномочий по организации и обеспечению отдыха и оздоровления отдельных категорий детей"</t>
  </si>
  <si>
    <t>08.06.2016 - не установ</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</si>
  <si>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</si>
  <si>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1002</t>
  </si>
  <si>
    <t>ст.26.3, часть 2, пункт 1</t>
  </si>
  <si>
    <t>ст.1, пункт 4</t>
  </si>
  <si>
    <t>11.02.2015 - не установ</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</si>
  <si>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</si>
  <si>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1006</t>
  </si>
  <si>
    <t>Закон Красноярского края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</si>
  <si>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Постановление администрации города Канска от 13.11.2010 № 1948 "О реализации Закона Красноярского края от 20.12.2005 № 17-4294"</t>
  </si>
  <si>
    <t>24.11.2010 - не установ</t>
  </si>
  <si>
    <t>Дополнительные гарантии муниципальным служащим в виде ежемесячных доплат к трудовой пенсии, пенсии за выслугу лет</t>
  </si>
  <si>
    <t>1001</t>
  </si>
  <si>
    <t>ст.20, 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</si>
  <si>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</si>
  <si>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09.07.2008 - не установ</t>
  </si>
  <si>
    <t>ИТОГО</t>
  </si>
  <si>
    <t>08.06.2011- не установ</t>
  </si>
  <si>
    <t>Постановление администрации г. Канска Красноярского края от 18.01.2016 N 11 (ред. от 23.05.2016) "Об утверждении Административного регламента предоставления Муниципальным казенным учреждением "Управление образования администрации города Канска" муниципальной услуги по предоставлению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муниципального образования город Канск"</t>
  </si>
  <si>
    <t>27.01.2016- не установ</t>
  </si>
  <si>
    <t xml:space="preserve">Постановление администрации г. Канска Красноярского края от 16.02.2012 N 198 (ред. от 21.06.2016) "Об утверждении Административного регламента предоставления муниципальной услуги "Предоставление информации о проводимых на территории города спортивных и оздоровительных мероприятиях и прием заявок на участие в этих мероприятиях" </t>
  </si>
  <si>
    <t>22.02.2012 - не установ</t>
  </si>
  <si>
    <t>Постановление администрации г. Канска Красноярского края от 07.06.2016 N 511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детей в сфере культуры"</t>
  </si>
  <si>
    <t>22.06.2016 не установ</t>
  </si>
  <si>
    <t>Устав от 17.07.2017 № 613 "Устав муниципального казенного учреждения "Межведомственный центр обслуживания"</t>
  </si>
  <si>
    <t>17.07.2017- не установ</t>
  </si>
  <si>
    <t>19.04.2017- не установ</t>
  </si>
  <si>
    <t xml:space="preserve">Устав МБУ "ММЦ" от 19.04.2017 №361 </t>
  </si>
  <si>
    <t>Постановление администрации города Канска от 07.02.2013 №151 "Об утверждении порядка расходования субсидии из краевого бюджета на компенсацию расходов муниципальных спортивных школ, подготовивших спортсмена, ставшего членом спортивной сборной команды Красноярского края"</t>
  </si>
  <si>
    <t>07.02.2013- не установ</t>
  </si>
  <si>
    <t>Отчетный период 2016 год</t>
  </si>
  <si>
    <t>Постановление администрации города Канска от 26.06.2017 г. №570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</si>
  <si>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28.06.2017 не установ</t>
  </si>
  <si>
    <t>24-118 от 18.12.2017</t>
  </si>
  <si>
    <t>26.02.2015 не установ</t>
  </si>
  <si>
    <t>Итого</t>
  </si>
  <si>
    <t>создание поддержки гражданам и их объединениям, участвующим в охране общественного порядка, создание условий для деятельности народных дружин</t>
  </si>
  <si>
    <t>Постановление администрации города Канска от 09.11.2017 г. №1008 "Об утверждении Порядка расходования средств субсидии из краевого бюджета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t>
  </si>
  <si>
    <t>15.11.2017 -не установ</t>
  </si>
  <si>
    <t xml:space="preserve">финансирование органов местного самоуправления  </t>
  </si>
  <si>
    <t xml:space="preserve">финансирование органов местного самоуправления   </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</si>
  <si>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</si>
  <si>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на формирование и содержание архивных фондов субъекта Российской Федерации</t>
  </si>
  <si>
    <t>по составлению списков кандидатов в присяжные заседатели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</si>
  <si>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</si>
  <si>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</si>
  <si>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</si>
  <si>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</si>
  <si>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</si>
  <si>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</si>
  <si>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организация ритуальных услуг и содержание мест захоронения</t>
  </si>
  <si>
    <t xml:space="preserve">организация сбора, вывоза, утилизации и переработки бытовых и промышленных отходов  </t>
  </si>
  <si>
    <t xml:space="preserve">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</si>
  <si>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</si>
  <si>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расходы на обслуживание муниципального долга</t>
  </si>
  <si>
    <t>1301</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</si>
  <si>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</si>
  <si>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определенными органами государственной власти субъектов РФ.</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</si>
  <si>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 - 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презда на общественном транспорте, иных социальных пособий, а также для возмещения расходов муниципальных образований в связи с представлением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</si>
  <si>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</si>
  <si>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сессия</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</si>
  <si>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</si>
  <si>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24.10.2017 - не установ.</t>
  </si>
  <si>
    <t xml:space="preserve">                           </t>
  </si>
  <si>
    <t xml:space="preserve">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</si>
  <si>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поддержка деятельности некоммерческих организаций, за исключением социально ориентированных некоммерческих организаций</t>
  </si>
  <si>
    <t>ст.66</t>
  </si>
  <si>
    <t>Решение Канского городского Совета депутатов от 25.11.2010 № 10-59 "О положение о Финансовом управлении администрации города Канска"</t>
  </si>
  <si>
    <t>Постановление администрации г. Канска Красноярского края от 31.10.2012 №1685 "О создании муниципального казенного учреждения "Централизованная бухгалтерия по ведению учета в сфере образования".</t>
  </si>
  <si>
    <t>31.10.2012 - не утанов</t>
  </si>
  <si>
    <t>Постановление администрации города Канска от 21.05.2018 г. №462 "Об утверждении Порядка расходования средств субвенции, направленной на осуществление органами местного самоуправления отдельных государственных полномочий в области архивного дела"</t>
  </si>
  <si>
    <t>Постановление администрации города Канска от 21.05.2018 №461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созданию и обеспечению деятельности административных комиссий"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</si>
  <si>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</si>
  <si>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t>
  </si>
  <si>
    <t>Расходные обязательства, возникшие в результате принятия нормативных правовых актов городского округа, заключения договоров (соглашений),в рамках реализации вопросов местного значения городского округа</t>
  </si>
  <si>
    <t>Постановление администрации города Канска от 03.09.2012 №1429 "Об утверждении Административного регламента предоставления Управлением социальной защиты населения администрации города Канска муниципальной услуги по назначению, перерасчету и выплате пенсии за выслугу лет гражданам, замещающим должности муниципальной службы в городе Канске"</t>
  </si>
  <si>
    <t>12.09.2012 - не установ</t>
  </si>
  <si>
    <t>Ст.34;Пункт 9 Ст.53;Пункт 2</t>
  </si>
  <si>
    <t>Решение Канского городского совета депутатов от 25.08.2015 № 80-425 "О положении об управлении социальной защиты населения администрации города Канска"</t>
  </si>
  <si>
    <t>25.08.2015 - не установ</t>
  </si>
  <si>
    <t>23.05.2018 не установ</t>
  </si>
  <si>
    <t>Постановление администрации г. Канска Красноярского края от 28.06.2018 №589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t>
  </si>
  <si>
    <t>04.07.2018 не установ</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</si>
  <si>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 ресурсного центра поддержки общественных инициатив"</t>
  </si>
  <si>
    <t>13.12.2017 не установ</t>
  </si>
  <si>
    <t>Решение Канского городского Совета депутатов Красноярского края от 16.02.2011 № 15-91 "О Положении о порядке управления и распоряжения имуществом, находящимся в муниципальной собственности города Канска"</t>
  </si>
  <si>
    <t>Постановление администрации города Канска Красноярского края от 13.06.2018 г. № 543 "Об утверждении положения об обеспечении первичных мер пожарной безопасности в границах города Канска"</t>
  </si>
  <si>
    <t>20.06.2018 - не установ</t>
  </si>
  <si>
    <t>Постановление администрации г. Канска от 21.02.2017 г. № 139 "Об утверждении Порядка предоставления субсидии на компенсацию части платы граждан за коммунальные услуги"</t>
  </si>
  <si>
    <t>Постановление администрации города Канска Красноярского края от 28.02.2018 г. №172 "Об утверждении порядка расходования средств субвенции на оказание услуг по отлову и содержанию безнадзорных животных".</t>
  </si>
  <si>
    <t>07.03.2018 - не установ</t>
  </si>
  <si>
    <t>Постановление администрации города Канска от 14.03.2017 №228 "Об утверждении Порядка расходования средств субсидии из краевого бюджета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и порядок предоставления отчетности об их использовании"</t>
  </si>
  <si>
    <t>15.03.2017 - не установ</t>
  </si>
  <si>
    <t>Постановление администрация города Канска от 26.05.2016 г. №461 "Об организации питания детей, обучающихся в общеобразовательных организациях города Канска, без взимания платы".</t>
  </si>
  <si>
    <t>01.06.2016 - не установ</t>
  </si>
  <si>
    <t>Постановление администрации города Канска от 18.07.2018 № 655 "Об утверждении Порядка расходования средств субсидии из краевого бюджета на реализацию социокультурных проектов муниципальными учреждениями культуры и образовательными организациями в области культуры"</t>
  </si>
  <si>
    <t>25.07.2018 - не установ</t>
  </si>
  <si>
    <t>Постановление администрации города Канска от 08.08.2012 №1314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</si>
  <si>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 xml:space="preserve">Постановление администрации города Канска  от 06.02.2015 г. №167 "О реализации государственных полномочий по социальному обслуживанию граждан"
</t>
  </si>
  <si>
    <t>0502,0505</t>
  </si>
  <si>
    <t>Постановление администрации города Канска от 19.04.2019 г. №333 "Об утверждении порядка расходования субсидии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</si>
  <si>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24.04.2019 - не установ.</t>
  </si>
  <si>
    <t>Постановление администрации города Канска от 19.04.2019 г. № 332 "Об утверждении Порядка расходования субвенции, направленной на осуществление государственных полномочий по организации и обеспечению отдыха и оздоровления детей."</t>
  </si>
  <si>
    <t>24.04.2019 - не установ</t>
  </si>
  <si>
    <t>Постановление администрации города Канска от 07.05.2019 г. №396 "Об утверждении Порядка расходования субсидии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</si>
  <si>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Постановление администрации города Канска от 14.06.2019 г. №552 "Об утверждении Порядка расходования средств субсидии из краевого бюджета на внедрение автоматизированных систем обслуживания читателей и обеспечения сохранности библиотечных фондов в модернизированных городских муниципальных библиотек Красноярского края".</t>
  </si>
  <si>
    <t>19.06.2019 не установ</t>
  </si>
  <si>
    <t>16.03.2016 - 15.05.2019</t>
  </si>
  <si>
    <t>15.05.2019 - не установ</t>
  </si>
  <si>
    <t>16.08.2017 - 27.02.2019</t>
  </si>
  <si>
    <t xml:space="preserve">Постановление администрации города Канска от 11.04.2019 № 294 "Об утверждении порядка расходования средств субсидии, предоставляемой городу Канску Красноярского края в целях софинансирования мероприятий по поддержке и развитию малого и среднего предпринимательства" </t>
  </si>
  <si>
    <t>17.04.2019 не установ</t>
  </si>
  <si>
    <t>0605</t>
  </si>
  <si>
    <t>Реестр расходных обязательств города Канска на плановый период 2020-2022 годы</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</si>
  <si>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</si>
  <si>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пункт 1, п/пункт 37</t>
  </si>
  <si>
    <t>Cубвенции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t>
  </si>
  <si>
    <t>Закон края от 11.07.2019 года №7-2988 "О наделении органов местного самоуправления муниципальных районов и городских округов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</si>
  <si>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02.09.2008-не установ</t>
  </si>
  <si>
    <t>Решение Канского городского Совета депутатов №43-428 от 26.03.2008 г. "О Положении по управлению муниципальным долгом города Канска"</t>
  </si>
  <si>
    <t>02.04.2008 - не установ</t>
  </si>
  <si>
    <t>09.07.2008- не установ</t>
  </si>
  <si>
    <t>Постановление администрации города Канска от 29.10.2019 №1026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</si>
  <si>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01.01.2020 - не установ</t>
  </si>
  <si>
    <t>Постановление администрации г. Канска Красноярского края от 25.11.2019 г. №1124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t>
  </si>
  <si>
    <t>Отчетный период 2019 год</t>
  </si>
  <si>
    <t xml:space="preserve"> 0909</t>
  </si>
  <si>
    <t>11.01.2017 -25.03.2019</t>
  </si>
  <si>
    <t>05.09.2012 -09.08.2019</t>
  </si>
  <si>
    <t>Решение Канского городского совета депутатов от 27.11.2017 г. №23-111 "О положении об управлении строителства и жилищно-коммунального хозяйства администрации города Канска"</t>
  </si>
  <si>
    <t>27.12.2017- не установ</t>
  </si>
  <si>
    <t>Решение Канского городского Совета депутатов Красноярского края от 03.04.2019 г.№ 40-235  "О Положении об Управлении архитектуры и градостроительства администрации города Канска"</t>
  </si>
  <si>
    <t>10.04.2019- не установ</t>
  </si>
  <si>
    <t>0412,0603</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</si>
  <si>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</si>
  <si>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Постановление администрации города Канска от 21.05.2020 г. №435 "Об утверждении Порядка предоставления наборов продуктов питания взамен обеспечения бесплатным горячим питание обучающимся, имеющим право на получение соответствующих мер социальной поддержки в соответствии с законодательством Красноярского края с 30.03.2020 года по 11.04.2020 года"</t>
  </si>
  <si>
    <t>21.05.2020 - не установ</t>
  </si>
  <si>
    <t>Постановление администрации города Канска от 24.05.2020 № 436 "Об утверждении Порядка предоставления наборов продуктов питания взамен обеспечения бесплатным горячим питанием обучающимся, имеющим право на получение соответствующих мер социальной поддержки в соответствии с законодательством Красноярского края с 13.04.2020 года по 30.04.2020 года"</t>
  </si>
  <si>
    <t>Постановление администрации города Канска от 26.05.2020 №445 "Об утверждении Порядка расходования иных межбюджетных трансфертов за содействие развитию налогового потенциала"</t>
  </si>
  <si>
    <t xml:space="preserve">Проведение Всероссийской переписи населения 2020 года (в соответствии с Законом края от 26 марта 2020 года №9-3762) </t>
  </si>
  <si>
    <t>27.11.2019 -не установ</t>
  </si>
  <si>
    <t>Закон Красноярского края "О наделении органов местного самоуправления муниципальных районов, муниципальных округов Красноярского края отдельными полномочиями РФ по подготовке и проведению переписе населения 2020 года"</t>
  </si>
  <si>
    <t>19.04.2020- не установ</t>
  </si>
  <si>
    <t>Федеральный закон от 25.01.2002 №8-ФЗ "О Всероссийской переписи населения"</t>
  </si>
  <si>
    <t xml:space="preserve">ст.5 </t>
  </si>
  <si>
    <t>05.05.2020- не установ</t>
  </si>
  <si>
    <t>Постановление администрации города Канска от 07.07.2020 №587 "Об утверждении порядка расходования иных межбюджетных трансфертов, направленных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</si>
  <si>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08.07.2020 не установ</t>
  </si>
  <si>
    <t>Постановление администрации города Канска от 29.07.2020 №638 "Об утверждении Порядка расходования средств субсидии на завершение капитального ремонта, установку охранно-пожарной сигнализации в здании (помещениях) муниципального архива и оснащение  его стеллажным оборудованием.</t>
  </si>
  <si>
    <t>29.07.2020 - не установ</t>
  </si>
  <si>
    <t>27.05.2020 -не установ.</t>
  </si>
  <si>
    <t>Постановление администрации города Канска от 03.07.2020 г. № 577 "Об утверждении порядка предоставления субсидии из бюджета города Канска юридическим лицам (за исключением государственных (муниципальных) учреждений, индивидуальным предпринимателям, оказывающим услуги населению по пользованию общедоступными отделениями бань по тарифам, утвержденными администрацией города Канска, при фактическом неосуществлении деятельности по оказанию таких услуг в связи с введением ограничительных мер, направленных на предупреждение распротранения коронавирусной инфекции, в целях финансового обеспечения затрат, связанных с сохранением и последующим возобновлением деятельности по оказанию услуг пользования общедоступных бань населением после отмены ограничительных мер в 2020 году".</t>
  </si>
  <si>
    <t>08.07.2020 - 31.12.2020</t>
  </si>
  <si>
    <t>организация мероприятий по охране окружающей среды в границах городского округа</t>
  </si>
  <si>
    <t>0406</t>
  </si>
  <si>
    <t>ст.16, пункт 1, п/пункт 11</t>
  </si>
  <si>
    <t xml:space="preserve">Постановление Правительства Красноярского края от 20.04.2020 N 252-п "Об утверждении распределения субсидий на реализацию мероприятий в области обеспечения капитального ремонта, реконструкции и строительства гидротехнических сооружений в 2020 году" </t>
  </si>
  <si>
    <t>21.04.2020-не установ</t>
  </si>
  <si>
    <t>Постановление администрации города Канска от 03.09.2020 г. №726 "Об утверждении Порядка расходования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Красноярского края"</t>
  </si>
  <si>
    <r>
      <rPr>
        <sz val="11"/>
        <color rgb="FFFF0000"/>
        <rFont val="Times New Roman"/>
        <family val="1"/>
        <charset val="204"/>
      </rPr>
      <t>03.09.2020 -</t>
    </r>
    <r>
      <rPr>
        <sz val="11"/>
        <color theme="1"/>
        <rFont val="Times New Roman"/>
        <family val="1"/>
        <charset val="204"/>
      </rPr>
      <t xml:space="preserve"> не установ.</t>
    </r>
  </si>
  <si>
    <t>53-332 от 15.09.2020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</si>
</sst>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1"/>
      <color theme="1"/>
      <name val="Times New Roman"/>
      <family val="1"/>
      <charset val="204"/>
    </font>
    <font>
      <u/>
      <sz val="11"/>
      <color theme="10"/>
      <name val="Calibri"/>
      <family val="2"/>
      <charset val="204"/>
      <scheme val="minor"/>
    </font>
    <font>
      <u/>
      <sz val="11"/>
      <color theme="10"/>
      <name val="Times New Roman"/>
      <family val="1"/>
      <charset val="204"/>
    </font>
    <font>
      <u/>
      <sz val="11"/>
      <color theme="1"/>
      <name val="Times New Roman"/>
      <family val="1"/>
      <charset val="204"/>
    </font>
    <font>
      <sz val="11"/>
      <name val="Times New Roman"/>
      <family val="1"/>
      <charset val="204"/>
    </font>
    <font>
      <sz val="11"/>
      <color rgb="FFFF0000"/>
      <name val="Times New Roman"/>
      <family val="1"/>
      <charset val="204"/>
    </font>
    <font>
      <b/>
      <sz val="11"/>
      <color theme="1"/>
      <name val="Calibri"/>
      <family val="2"/>
      <charset val="204"/>
      <scheme val="minor"/>
    </font>
  </fonts>
  <fills count="6">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
      <patternFill patternType="solid">
        <fgColor rgb="FFFFC00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356">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wrapText="1"/>
    </xf>
    <xf numFmtId="0" fontId="1" fillId="0" borderId="1" xfId="0" applyFont="1" applyBorder="1" applyAlignment="1">
      <alignment vertical="top"/>
    </xf>
    <xf numFmtId="0" fontId="3"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5" fillId="0" borderId="0" xfId="1" applyFont="1" applyAlignment="1">
      <alignment wrapText="1"/>
    </xf>
    <xf numFmtId="0" fontId="6" fillId="0" borderId="0" xfId="1" applyFont="1" applyAlignment="1">
      <alignment vertical="top" wrapText="1"/>
    </xf>
    <xf numFmtId="0" fontId="1"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0" xfId="0" applyNumberFormat="1" applyFont="1"/>
    <xf numFmtId="0" fontId="1" fillId="0" borderId="2" xfId="0" applyFont="1" applyBorder="1" applyAlignment="1">
      <alignment vertical="top" wrapText="1"/>
    </xf>
    <xf numFmtId="49" fontId="1" fillId="0" borderId="1" xfId="0" applyNumberFormat="1" applyFont="1" applyBorder="1" applyAlignment="1">
      <alignment horizontal="center" vertical="top" wrapText="1"/>
    </xf>
    <xf numFmtId="0" fontId="3" fillId="0" borderId="1" xfId="0" applyFont="1" applyBorder="1" applyAlignment="1">
      <alignment horizontal="left" vertical="top"/>
    </xf>
    <xf numFmtId="0" fontId="3" fillId="0" borderId="0" xfId="0" applyFont="1"/>
    <xf numFmtId="0" fontId="3" fillId="0" borderId="1" xfId="0" applyFont="1" applyBorder="1" applyAlignment="1">
      <alignment vertical="top" wrapText="1"/>
    </xf>
    <xf numFmtId="0" fontId="1" fillId="0" borderId="0" xfId="0" applyFont="1" applyAlignment="1">
      <alignment horizontal="center"/>
    </xf>
    <xf numFmtId="49" fontId="3"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xf>
    <xf numFmtId="0" fontId="3" fillId="3" borderId="1" xfId="0" applyFont="1" applyFill="1" applyBorder="1" applyAlignment="1">
      <alignment horizontal="center" vertical="center"/>
    </xf>
    <xf numFmtId="0" fontId="1" fillId="0" borderId="0" xfId="0" applyFont="1" applyAlignment="1">
      <alignment horizontal="right"/>
    </xf>
    <xf numFmtId="4" fontId="1" fillId="0" borderId="1" xfId="0" applyNumberFormat="1" applyFont="1" applyBorder="1" applyAlignment="1">
      <alignment horizontal="left" vertical="top" wrapText="1"/>
    </xf>
    <xf numFmtId="4" fontId="3" fillId="0" borderId="1" xfId="0" applyNumberFormat="1" applyFont="1" applyBorder="1" applyAlignment="1">
      <alignment horizontal="left" vertical="top" wrapText="1"/>
    </xf>
    <xf numFmtId="4" fontId="3" fillId="3" borderId="1" xfId="0" applyNumberFormat="1" applyFont="1" applyFill="1" applyBorder="1" applyAlignment="1">
      <alignment horizontal="left" vertical="top" wrapText="1"/>
    </xf>
    <xf numFmtId="4" fontId="3" fillId="3" borderId="1" xfId="0" applyNumberFormat="1" applyFont="1" applyFill="1" applyBorder="1" applyAlignment="1">
      <alignment horizontal="right" vertical="top" wrapText="1"/>
    </xf>
    <xf numFmtId="4" fontId="3" fillId="0" borderId="1" xfId="0" applyNumberFormat="1" applyFont="1" applyBorder="1" applyAlignment="1">
      <alignment horizontal="right" vertical="top" wrapText="1"/>
    </xf>
    <xf numFmtId="4" fontId="1" fillId="0" borderId="2" xfId="0" applyNumberFormat="1" applyFont="1" applyBorder="1" applyAlignment="1">
      <alignment horizontal="left" vertical="top" wrapText="1"/>
    </xf>
    <xf numFmtId="4" fontId="3" fillId="2" borderId="1" xfId="0" applyNumberFormat="1" applyFont="1" applyFill="1" applyBorder="1" applyAlignment="1">
      <alignment horizontal="left" vertical="top" wrapText="1"/>
    </xf>
    <xf numFmtId="4" fontId="3" fillId="0" borderId="1" xfId="0" applyNumberFormat="1" applyFont="1" applyFill="1" applyBorder="1" applyAlignment="1">
      <alignment horizontal="left" vertical="top" wrapText="1"/>
    </xf>
    <xf numFmtId="4" fontId="1" fillId="0" borderId="1" xfId="0" applyNumberFormat="1" applyFont="1" applyBorder="1" applyAlignment="1">
      <alignment horizontal="right" vertical="top" wrapText="1"/>
    </xf>
    <xf numFmtId="4" fontId="1" fillId="0" borderId="2" xfId="0" applyNumberFormat="1" applyFont="1" applyBorder="1" applyAlignment="1">
      <alignment horizontal="right"/>
    </xf>
    <xf numFmtId="4" fontId="1" fillId="0" borderId="9" xfId="0" applyNumberFormat="1" applyFont="1" applyBorder="1" applyAlignment="1">
      <alignment horizontal="right"/>
    </xf>
    <xf numFmtId="4" fontId="1" fillId="0" borderId="0" xfId="0" applyNumberFormat="1" applyFont="1" applyAlignment="1">
      <alignment horizontal="right"/>
    </xf>
    <xf numFmtId="4" fontId="3" fillId="3"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top"/>
    </xf>
    <xf numFmtId="0" fontId="8" fillId="0" borderId="0" xfId="0" applyFont="1" applyAlignment="1">
      <alignment horizontal="left" vertical="top"/>
    </xf>
    <xf numFmtId="0" fontId="1" fillId="0" borderId="0" xfId="0" applyFont="1" applyAlignment="1">
      <alignment horizontal="left" vertical="top"/>
    </xf>
    <xf numFmtId="0" fontId="7" fillId="0" borderId="2" xfId="0" applyFont="1" applyBorder="1" applyAlignment="1">
      <alignment horizontal="left" vertical="top"/>
    </xf>
    <xf numFmtId="4" fontId="0" fillId="0" borderId="1" xfId="0" applyNumberFormat="1" applyBorder="1"/>
    <xf numFmtId="4" fontId="9" fillId="0" borderId="1" xfId="0" applyNumberFormat="1" applyFont="1" applyBorder="1"/>
    <xf numFmtId="4" fontId="0" fillId="0" borderId="0" xfId="0" applyNumberFormat="1"/>
    <xf numFmtId="0" fontId="3" fillId="0" borderId="1" xfId="0" applyFont="1" applyBorder="1"/>
    <xf numFmtId="0" fontId="1" fillId="0" borderId="3" xfId="0" applyFont="1" applyBorder="1" applyAlignment="1">
      <alignment horizontal="center"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7" fillId="0" borderId="1" xfId="0" applyFont="1" applyBorder="1" applyAlignment="1">
      <alignment horizontal="left" vertical="top" wrapText="1"/>
    </xf>
    <xf numFmtId="0" fontId="1" fillId="0" borderId="5" xfId="0" applyFont="1" applyBorder="1" applyAlignment="1">
      <alignment horizontal="left" vertical="top" wrapText="1"/>
    </xf>
    <xf numFmtId="4" fontId="1" fillId="0" borderId="10" xfId="0" applyNumberFormat="1" applyFont="1" applyBorder="1" applyAlignment="1">
      <alignment horizontal="left" vertical="top" wrapText="1"/>
    </xf>
    <xf numFmtId="4" fontId="1" fillId="0" borderId="16"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1" fillId="0" borderId="1" xfId="0" applyFont="1" applyBorder="1" applyAlignment="1">
      <alignment horizontal="center" vertical="center"/>
    </xf>
    <xf numFmtId="0" fontId="3" fillId="0" borderId="2" xfId="0" applyFont="1" applyBorder="1" applyAlignment="1">
      <alignment vertical="top" wrapText="1"/>
    </xf>
    <xf numFmtId="49" fontId="3" fillId="0" borderId="2" xfId="0" applyNumberFormat="1" applyFont="1" applyBorder="1" applyAlignment="1">
      <alignment horizontal="center" vertical="top" wrapText="1"/>
    </xf>
    <xf numFmtId="0" fontId="1" fillId="0" borderId="10" xfId="0" applyFont="1" applyBorder="1" applyAlignment="1">
      <alignment horizontal="center" vertical="top"/>
    </xf>
    <xf numFmtId="0" fontId="1" fillId="0" borderId="7" xfId="0" applyFont="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Border="1" applyAlignment="1">
      <alignment horizontal="left" vertical="top"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0" fontId="1" fillId="0" borderId="12" xfId="0" applyFont="1" applyBorder="1" applyAlignment="1">
      <alignment horizontal="center"/>
    </xf>
    <xf numFmtId="4" fontId="1" fillId="0" borderId="3" xfId="0" applyNumberFormat="1" applyFont="1" applyBorder="1" applyAlignment="1">
      <alignment horizontal="center"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15" xfId="0" applyFont="1" applyBorder="1" applyAlignment="1">
      <alignment horizontal="center" vertical="top"/>
    </xf>
    <xf numFmtId="0" fontId="1" fillId="0" borderId="15"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4" fontId="1" fillId="0" borderId="3" xfId="0" applyNumberFormat="1"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10" xfId="0" applyFont="1" applyBorder="1" applyAlignment="1">
      <alignment horizontal="center" vertical="top" wrapText="1"/>
    </xf>
    <xf numFmtId="0" fontId="1" fillId="0" borderId="16" xfId="0" applyFont="1" applyBorder="1" applyAlignment="1">
      <alignment horizontal="center" vertical="top" wrapText="1"/>
    </xf>
    <xf numFmtId="0" fontId="1" fillId="0" borderId="10" xfId="0" applyFont="1" applyBorder="1" applyAlignment="1">
      <alignment horizontal="left" vertical="top" wrapText="1"/>
    </xf>
    <xf numFmtId="0" fontId="1" fillId="0" borderId="16" xfId="0" applyFont="1" applyBorder="1" applyAlignment="1">
      <alignment horizontal="left" vertical="top"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0" xfId="0" applyFont="1" applyFill="1"/>
    <xf numFmtId="0" fontId="3" fillId="0" borderId="2" xfId="0" applyFont="1" applyFill="1" applyBorder="1" applyAlignment="1">
      <alignment horizontal="left" vertical="center" wrapText="1"/>
    </xf>
    <xf numFmtId="0" fontId="3" fillId="0" borderId="3" xfId="0" applyFont="1" applyBorder="1" applyAlignment="1">
      <alignment horizontal="center" vertical="top" wrapText="1"/>
    </xf>
    <xf numFmtId="49" fontId="3" fillId="0" borderId="3" xfId="0" applyNumberFormat="1" applyFont="1" applyBorder="1" applyAlignment="1">
      <alignment horizontal="center" vertical="top" wrapText="1"/>
    </xf>
    <xf numFmtId="0" fontId="3" fillId="0" borderId="3" xfId="0" applyFont="1" applyBorder="1" applyAlignment="1">
      <alignment horizontal="left" vertical="top" wrapText="1"/>
    </xf>
    <xf numFmtId="0" fontId="3" fillId="0" borderId="16" xfId="0" applyFont="1" applyBorder="1" applyAlignment="1">
      <alignment horizontal="left" vertical="top" wrapText="1"/>
    </xf>
    <xf numFmtId="4" fontId="3" fillId="0" borderId="3" xfId="0" applyNumberFormat="1" applyFont="1" applyBorder="1" applyAlignment="1">
      <alignment horizontal="left" vertical="top" wrapText="1"/>
    </xf>
    <xf numFmtId="0" fontId="3" fillId="0" borderId="1" xfId="0" applyFont="1" applyFill="1" applyBorder="1" applyAlignment="1">
      <alignment horizontal="left" vertical="center" wrapText="1"/>
    </xf>
    <xf numFmtId="0" fontId="1" fillId="0" borderId="7" xfId="0" applyFont="1" applyBorder="1" applyAlignment="1">
      <alignment horizontal="center" vertical="top" wrapText="1"/>
    </xf>
    <xf numFmtId="4" fontId="1" fillId="0" borderId="2" xfId="0" applyNumberFormat="1" applyFont="1" applyBorder="1" applyAlignment="1">
      <alignment horizontal="center"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4" fontId="1" fillId="0" borderId="2" xfId="0" applyNumberFormat="1" applyFont="1" applyBorder="1" applyAlignment="1">
      <alignment vertical="top" wrapText="1"/>
    </xf>
    <xf numFmtId="0" fontId="1" fillId="0" borderId="0" xfId="0" applyFont="1" applyAlignment="1"/>
    <xf numFmtId="0" fontId="1" fillId="0" borderId="2" xfId="0" applyFont="1" applyFill="1" applyBorder="1" applyAlignment="1">
      <alignment vertical="top" wrapText="1"/>
    </xf>
    <xf numFmtId="0" fontId="1" fillId="0" borderId="2" xfId="0" applyFont="1" applyFill="1" applyBorder="1" applyAlignment="1">
      <alignment horizontal="center" vertical="top"/>
    </xf>
    <xf numFmtId="4" fontId="1" fillId="0" borderId="2" xfId="0" applyNumberFormat="1" applyFont="1" applyFill="1" applyBorder="1" applyAlignment="1">
      <alignment horizontal="left" vertical="top" wrapText="1"/>
    </xf>
    <xf numFmtId="14" fontId="1" fillId="0" borderId="1" xfId="0" applyNumberFormat="1" applyFont="1" applyBorder="1" applyAlignment="1">
      <alignment vertical="top" wrapText="1"/>
    </xf>
    <xf numFmtId="0" fontId="1" fillId="0" borderId="16"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7" xfId="0" applyFont="1" applyBorder="1" applyAlignment="1">
      <alignment horizontal="center" vertical="top" wrapText="1"/>
    </xf>
    <xf numFmtId="0" fontId="1" fillId="0" borderId="10" xfId="0" applyFont="1" applyBorder="1" applyAlignment="1">
      <alignment horizontal="center" vertical="top" wrapText="1"/>
    </xf>
    <xf numFmtId="0" fontId="1" fillId="0" borderId="16" xfId="0" applyFont="1" applyBorder="1" applyAlignment="1">
      <alignment horizontal="center" vertical="top" wrapText="1"/>
    </xf>
    <xf numFmtId="0" fontId="1" fillId="0" borderId="4" xfId="0" applyFont="1" applyFill="1" applyBorder="1" applyAlignment="1">
      <alignment horizontal="left" vertical="top" wrapText="1"/>
    </xf>
    <xf numFmtId="4" fontId="1" fillId="0" borderId="15" xfId="0" applyNumberFormat="1" applyFont="1" applyBorder="1" applyAlignment="1">
      <alignment horizontal="left" vertical="top" wrapText="1"/>
    </xf>
    <xf numFmtId="4" fontId="3" fillId="0" borderId="2" xfId="0" applyNumberFormat="1" applyFont="1" applyBorder="1" applyAlignment="1">
      <alignment horizontal="left" vertical="top" wrapText="1"/>
    </xf>
    <xf numFmtId="49" fontId="1" fillId="0" borderId="10" xfId="0" applyNumberFormat="1" applyFont="1" applyBorder="1" applyAlignment="1">
      <alignment horizontal="center" vertical="top" wrapText="1"/>
    </xf>
    <xf numFmtId="49" fontId="1" fillId="0" borderId="16"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4" fontId="1" fillId="0" borderId="0" xfId="0" applyNumberFormat="1" applyFont="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16" xfId="0" applyNumberFormat="1" applyFont="1" applyBorder="1" applyAlignment="1">
      <alignment horizontal="center" vertical="top" wrapText="1"/>
    </xf>
    <xf numFmtId="4" fontId="1" fillId="0" borderId="10" xfId="0" applyNumberFormat="1" applyFont="1" applyBorder="1" applyAlignment="1">
      <alignment horizontal="center" vertical="top" wrapText="1"/>
    </xf>
    <xf numFmtId="4" fontId="1" fillId="0" borderId="15"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15" xfId="0" applyNumberFormat="1" applyFont="1" applyBorder="1" applyAlignment="1">
      <alignment horizontal="left" vertical="top" wrapText="1"/>
    </xf>
    <xf numFmtId="0" fontId="1" fillId="0" borderId="17" xfId="0"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4" fontId="1" fillId="0" borderId="19"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49" fontId="1" fillId="0" borderId="4"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0" fontId="1" fillId="0" borderId="2" xfId="0" applyFont="1" applyBorder="1" applyAlignment="1">
      <alignment vertical="top" wrapText="1"/>
    </xf>
    <xf numFmtId="0" fontId="1" fillId="0" borderId="3" xfId="0" applyFont="1" applyBorder="1" applyAlignment="1">
      <alignment horizontal="left" vertical="top"/>
    </xf>
    <xf numFmtId="49" fontId="3" fillId="0" borderId="16" xfId="0" applyNumberFormat="1" applyFont="1" applyBorder="1" applyAlignment="1">
      <alignment horizontal="center" vertical="top" wrapText="1"/>
    </xf>
    <xf numFmtId="0" fontId="1" fillId="0" borderId="2" xfId="0" applyFont="1" applyBorder="1" applyAlignment="1">
      <alignment vertical="top"/>
    </xf>
    <xf numFmtId="4"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15" xfId="0" applyNumberFormat="1" applyFont="1" applyBorder="1" applyAlignment="1">
      <alignment horizontal="left" vertical="top" wrapText="1"/>
    </xf>
    <xf numFmtId="0" fontId="1" fillId="0" borderId="3" xfId="0" applyFont="1" applyFill="1" applyBorder="1" applyAlignment="1">
      <alignment horizontal="center" vertical="top" wrapText="1"/>
    </xf>
    <xf numFmtId="4" fontId="1" fillId="0" borderId="2" xfId="0" applyNumberFormat="1" applyFont="1" applyFill="1" applyBorder="1" applyAlignment="1">
      <alignment horizontal="center" vertical="top"/>
    </xf>
    <xf numFmtId="0" fontId="8" fillId="0" borderId="0" xfId="0" applyFont="1" applyAlignment="1">
      <alignment horizontal="left"/>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17" xfId="0" applyFont="1" applyBorder="1" applyAlignment="1">
      <alignment horizontal="center" vertical="top" wrapText="1"/>
    </xf>
    <xf numFmtId="0" fontId="1" fillId="0" borderId="3" xfId="0" applyFont="1" applyBorder="1" applyAlignment="1">
      <alignment horizontal="left" vertical="top"/>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7" fillId="0" borderId="0" xfId="0" applyFont="1"/>
    <xf numFmtId="4"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vertical="top" wrapText="1"/>
    </xf>
    <xf numFmtId="0" fontId="8" fillId="0" borderId="1" xfId="0" applyFont="1" applyBorder="1" applyAlignment="1">
      <alignment horizontal="left" vertical="top" wrapText="1"/>
    </xf>
    <xf numFmtId="0" fontId="1" fillId="0" borderId="3" xfId="0"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0" fontId="1" fillId="0" borderId="3" xfId="0" applyFont="1" applyFill="1" applyBorder="1" applyAlignment="1">
      <alignment horizontal="left" vertical="top" wrapText="1"/>
    </xf>
    <xf numFmtId="0" fontId="1" fillId="0" borderId="0" xfId="0" applyFont="1" applyFill="1"/>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15"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8" fillId="4" borderId="2" xfId="0" applyNumberFormat="1" applyFont="1" applyFill="1" applyBorder="1" applyAlignment="1">
      <alignment horizontal="center" vertical="top" wrapText="1"/>
    </xf>
    <xf numFmtId="0" fontId="1" fillId="5" borderId="1" xfId="0" applyFont="1" applyFill="1" applyBorder="1" applyAlignment="1">
      <alignment horizontal="left"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0" xfId="0" applyFont="1" applyAlignment="1">
      <alignment horizontal="left"/>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2"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4" fontId="1" fillId="0" borderId="10" xfId="0" applyNumberFormat="1" applyFont="1" applyBorder="1" applyAlignment="1">
      <alignment horizontal="center" vertical="top" wrapText="1"/>
    </xf>
    <xf numFmtId="4" fontId="1" fillId="0" borderId="15" xfId="0" applyNumberFormat="1" applyFont="1" applyBorder="1" applyAlignment="1">
      <alignment horizontal="center" vertical="top" wrapText="1"/>
    </xf>
    <xf numFmtId="14" fontId="1" fillId="0" borderId="2" xfId="0" applyNumberFormat="1" applyFont="1" applyBorder="1" applyAlignment="1">
      <alignment horizontal="left" vertical="top" wrapText="1"/>
    </xf>
    <xf numFmtId="14" fontId="1" fillId="0" borderId="3" xfId="0" applyNumberFormat="1" applyFont="1" applyBorder="1" applyAlignment="1">
      <alignment horizontal="left" vertical="top" wrapText="1"/>
    </xf>
    <xf numFmtId="0" fontId="3" fillId="0" borderId="10" xfId="0" applyFont="1" applyBorder="1" applyAlignment="1">
      <alignment horizontal="left" vertical="top" wrapTex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left"/>
    </xf>
    <xf numFmtId="0" fontId="3" fillId="0" borderId="14" xfId="0" applyFont="1" applyBorder="1" applyAlignment="1">
      <alignment horizontal="left"/>
    </xf>
    <xf numFmtId="4" fontId="1" fillId="0" borderId="4" xfId="0" applyNumberFormat="1" applyFont="1" applyBorder="1" applyAlignment="1">
      <alignment horizontal="left" vertical="top" wrapText="1"/>
    </xf>
    <xf numFmtId="0" fontId="1"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14" fontId="1" fillId="0" borderId="2" xfId="0" applyNumberFormat="1" applyFont="1" applyBorder="1" applyAlignment="1">
      <alignment horizontal="center" vertical="top" wrapText="1"/>
    </xf>
    <xf numFmtId="14" fontId="1" fillId="0" borderId="4" xfId="0" applyNumberFormat="1" applyFont="1" applyBorder="1" applyAlignment="1">
      <alignment horizontal="center" vertical="top" wrapText="1"/>
    </xf>
    <xf numFmtId="14" fontId="1" fillId="0" borderId="3" xfId="0" applyNumberFormat="1" applyFont="1" applyBorder="1" applyAlignment="1">
      <alignment horizontal="center" vertical="top" wrapText="1"/>
    </xf>
    <xf numFmtId="0" fontId="1" fillId="0" borderId="8" xfId="0" applyFont="1" applyBorder="1" applyAlignment="1">
      <alignment horizontal="left" vertical="top" wrapText="1"/>
    </xf>
    <xf numFmtId="0" fontId="1" fillId="0" borderId="18" xfId="0"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0" fontId="7" fillId="0" borderId="2" xfId="0" applyFont="1" applyBorder="1" applyAlignment="1">
      <alignment horizontal="center" vertical="top"/>
    </xf>
    <xf numFmtId="0" fontId="7" fillId="0" borderId="4" xfId="0" applyFont="1" applyBorder="1" applyAlignment="1">
      <alignment horizontal="center" vertical="top"/>
    </xf>
    <xf numFmtId="0" fontId="1" fillId="0" borderId="4" xfId="0" applyFont="1" applyBorder="1" applyAlignment="1">
      <alignment horizontal="center"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0" fillId="0" borderId="19"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wrapText="1"/>
    </xf>
    <xf numFmtId="0" fontId="1" fillId="0" borderId="11" xfId="0" applyFont="1" applyBorder="1" applyAlignment="1">
      <alignment horizontal="center" vertical="top" wrapText="1"/>
    </xf>
    <xf numFmtId="0" fontId="1" fillId="0" borderId="17" xfId="0" applyFont="1" applyBorder="1" applyAlignment="1">
      <alignment horizontal="center" vertical="top" wrapText="1"/>
    </xf>
    <xf numFmtId="4" fontId="1" fillId="0" borderId="10" xfId="0" applyNumberFormat="1" applyFont="1" applyBorder="1" applyAlignment="1">
      <alignment horizontal="left" vertical="top" wrapText="1"/>
    </xf>
    <xf numFmtId="4" fontId="1" fillId="0" borderId="15" xfId="0" applyNumberFormat="1" applyFont="1" applyBorder="1" applyAlignment="1">
      <alignment horizontal="left"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7" fillId="0" borderId="3" xfId="0" applyFont="1" applyBorder="1" applyAlignment="1">
      <alignment horizontal="center" vertical="top"/>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center" wrapText="1"/>
    </xf>
    <xf numFmtId="0" fontId="2" fillId="0" borderId="0" xfId="0" applyFont="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4" fontId="1" fillId="0" borderId="3" xfId="0" applyNumberFormat="1" applyFont="1" applyBorder="1" applyAlignment="1">
      <alignment horizontal="center" vertical="top"/>
    </xf>
    <xf numFmtId="4" fontId="8" fillId="0" borderId="2" xfId="0" applyNumberFormat="1" applyFont="1" applyBorder="1" applyAlignment="1">
      <alignment horizontal="center" vertical="top" wrapText="1"/>
    </xf>
    <xf numFmtId="4" fontId="8" fillId="0" borderId="3" xfId="0" applyNumberFormat="1" applyFont="1" applyBorder="1" applyAlignment="1">
      <alignment horizontal="center" vertical="top" wrapText="1"/>
    </xf>
    <xf numFmtId="0" fontId="0" fillId="0" borderId="3" xfId="0" applyBorder="1" applyAlignment="1">
      <alignment horizontal="center" vertical="top" wrapText="1"/>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9" fontId="1" fillId="0" borderId="2"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 fontId="8" fillId="0" borderId="2" xfId="0" applyNumberFormat="1" applyFont="1" applyBorder="1" applyAlignment="1">
      <alignment horizontal="left" vertical="top" wrapText="1"/>
    </xf>
    <xf numFmtId="4" fontId="8" fillId="0" borderId="3" xfId="0" applyNumberFormat="1" applyFont="1" applyBorder="1" applyAlignment="1">
      <alignment horizontal="left" vertical="top" wrapText="1"/>
    </xf>
    <xf numFmtId="4" fontId="1" fillId="0" borderId="2" xfId="0" applyNumberFormat="1" applyFont="1" applyBorder="1" applyAlignment="1">
      <alignment horizontal="left" vertical="top"/>
    </xf>
    <xf numFmtId="4" fontId="1" fillId="0" borderId="3" xfId="0" applyNumberFormat="1" applyFont="1" applyBorder="1" applyAlignment="1">
      <alignment horizontal="left" vertical="top"/>
    </xf>
    <xf numFmtId="0" fontId="5" fillId="0" borderId="2" xfId="1" applyFont="1" applyBorder="1" applyAlignment="1">
      <alignment horizontal="center" wrapText="1"/>
    </xf>
    <xf numFmtId="0" fontId="5" fillId="0" borderId="3" xfId="1"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3D0D1FA37BFC4FD4827B32A30E9945BF67DC73B15484D8628C3ABC299E17C3F496000D574D34C6CC6399B441G5dB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2"/>
  <sheetViews>
    <sheetView tabSelected="1" zoomScaleNormal="100" workbookViewId="0">
      <selection activeCell="B1" sqref="B1"/>
    </sheetView>
  </sheetViews>
  <sheetFormatPr defaultRowHeight="15" x14ac:dyDescent="0.25"/>
  <cols>
    <col min="1" max="1" width="11" style="25" customWidth="1"/>
    <col min="2" max="2" width="32.42578125" style="1" customWidth="1"/>
    <col min="3" max="3" width="10.42578125" style="1" customWidth="1"/>
    <col min="4" max="4" width="10.28515625" style="25" customWidth="1"/>
    <col min="5" max="5" width="24.7109375" style="1" customWidth="1"/>
    <col min="6" max="6" width="14.42578125" style="1" customWidth="1"/>
    <col min="7" max="7" width="11.42578125" style="1" customWidth="1"/>
    <col min="8" max="8" width="23.140625" style="1" customWidth="1"/>
    <col min="9" max="9" width="13.5703125" style="1" customWidth="1"/>
    <col min="10" max="10" width="10.7109375" style="1" customWidth="1"/>
    <col min="11" max="11" width="36" style="1" customWidth="1"/>
    <col min="12" max="12" width="8.140625" style="1" customWidth="1"/>
    <col min="13" max="13" width="11" style="1" customWidth="1"/>
    <col min="14" max="14" width="16.85546875" style="1" customWidth="1"/>
    <col min="15" max="15" width="17.85546875" style="1" customWidth="1"/>
    <col min="16" max="16" width="18.42578125" style="1" customWidth="1"/>
    <col min="17" max="17" width="17" style="1" customWidth="1"/>
    <col min="18" max="18" width="17.42578125" style="1" customWidth="1"/>
    <col min="19" max="19" width="16.7109375" style="1" customWidth="1"/>
    <col min="20" max="16384" width="9.140625" style="1"/>
  </cols>
  <sheetData>
    <row r="1" spans="1:19" x14ac:dyDescent="0.25">
      <c r="A1" s="230" t="s">
        <v>550</v>
      </c>
      <c r="B1" s="218"/>
    </row>
    <row r="2" spans="1:19" ht="18.75" x14ac:dyDescent="0.3">
      <c r="C2" s="334" t="s">
        <v>503</v>
      </c>
      <c r="D2" s="334"/>
      <c r="E2" s="334"/>
      <c r="F2" s="334"/>
      <c r="G2" s="334"/>
      <c r="H2" s="334"/>
      <c r="I2" s="334"/>
      <c r="J2" s="334"/>
      <c r="K2" s="334"/>
      <c r="L2" s="334"/>
      <c r="M2" s="334"/>
      <c r="N2" s="334"/>
      <c r="O2" s="334"/>
      <c r="P2" s="334"/>
    </row>
    <row r="3" spans="1:19" x14ac:dyDescent="0.25">
      <c r="A3" s="274" t="s">
        <v>515</v>
      </c>
      <c r="B3" s="274"/>
      <c r="I3" s="23"/>
    </row>
    <row r="4" spans="1:19" x14ac:dyDescent="0.25">
      <c r="C4" s="1" t="s">
        <v>453</v>
      </c>
      <c r="S4" s="45" t="s">
        <v>17</v>
      </c>
    </row>
    <row r="5" spans="1:19" ht="29.25" customHeight="1" x14ac:dyDescent="0.25">
      <c r="A5" s="335" t="s">
        <v>0</v>
      </c>
      <c r="B5" s="329" t="s">
        <v>1</v>
      </c>
      <c r="C5" s="332" t="s">
        <v>2</v>
      </c>
      <c r="D5" s="332"/>
      <c r="E5" s="332" t="s">
        <v>5</v>
      </c>
      <c r="F5" s="332"/>
      <c r="G5" s="332"/>
      <c r="H5" s="332" t="s">
        <v>9</v>
      </c>
      <c r="I5" s="333"/>
      <c r="J5" s="333"/>
      <c r="K5" s="332" t="s">
        <v>10</v>
      </c>
      <c r="L5" s="333"/>
      <c r="M5" s="333"/>
      <c r="N5" s="331" t="s">
        <v>16</v>
      </c>
      <c r="O5" s="331"/>
      <c r="P5" s="331"/>
      <c r="Q5" s="331"/>
      <c r="R5" s="331"/>
      <c r="S5" s="331"/>
    </row>
    <row r="6" spans="1:19" ht="45" x14ac:dyDescent="0.25">
      <c r="A6" s="336"/>
      <c r="B6" s="329"/>
      <c r="C6" s="338" t="s">
        <v>3</v>
      </c>
      <c r="D6" s="338" t="s">
        <v>4</v>
      </c>
      <c r="E6" s="329" t="s">
        <v>6</v>
      </c>
      <c r="F6" s="329" t="s">
        <v>7</v>
      </c>
      <c r="G6" s="329" t="s">
        <v>8</v>
      </c>
      <c r="H6" s="329" t="s">
        <v>6</v>
      </c>
      <c r="I6" s="329" t="s">
        <v>7</v>
      </c>
      <c r="J6" s="329" t="s">
        <v>8</v>
      </c>
      <c r="K6" s="329" t="s">
        <v>6</v>
      </c>
      <c r="L6" s="329" t="s">
        <v>7</v>
      </c>
      <c r="M6" s="329" t="s">
        <v>8</v>
      </c>
      <c r="N6" s="329" t="s">
        <v>13</v>
      </c>
      <c r="O6" s="329"/>
      <c r="P6" s="2" t="s">
        <v>14</v>
      </c>
      <c r="Q6" s="329" t="s">
        <v>15</v>
      </c>
      <c r="R6" s="330"/>
      <c r="S6" s="330"/>
    </row>
    <row r="7" spans="1:19" ht="27" customHeight="1" x14ac:dyDescent="0.25">
      <c r="A7" s="337"/>
      <c r="B7" s="329"/>
      <c r="C7" s="338"/>
      <c r="D7" s="338"/>
      <c r="E7" s="329"/>
      <c r="F7" s="329"/>
      <c r="G7" s="329"/>
      <c r="H7" s="329"/>
      <c r="I7" s="329"/>
      <c r="J7" s="329"/>
      <c r="K7" s="329"/>
      <c r="L7" s="329"/>
      <c r="M7" s="329"/>
      <c r="N7" s="5" t="s">
        <v>11</v>
      </c>
      <c r="O7" s="5" t="s">
        <v>12</v>
      </c>
      <c r="P7" s="5" t="s">
        <v>11</v>
      </c>
      <c r="Q7" s="5" t="s">
        <v>11</v>
      </c>
      <c r="R7" s="5" t="s">
        <v>11</v>
      </c>
      <c r="S7" s="5" t="s">
        <v>11</v>
      </c>
    </row>
    <row r="8" spans="1:19" x14ac:dyDescent="0.25">
      <c r="A8" s="89">
        <v>1</v>
      </c>
      <c r="B8" s="3">
        <v>2</v>
      </c>
      <c r="C8" s="3">
        <v>3</v>
      </c>
      <c r="D8" s="15">
        <v>4</v>
      </c>
      <c r="E8" s="3">
        <v>5</v>
      </c>
      <c r="F8" s="3">
        <v>6</v>
      </c>
      <c r="G8" s="3">
        <v>7</v>
      </c>
      <c r="H8" s="3">
        <v>8</v>
      </c>
      <c r="I8" s="3">
        <v>9</v>
      </c>
      <c r="J8" s="3">
        <v>10</v>
      </c>
      <c r="K8" s="3">
        <v>11</v>
      </c>
      <c r="L8" s="3">
        <v>12</v>
      </c>
      <c r="M8" s="3">
        <v>13</v>
      </c>
      <c r="N8" s="3">
        <v>14</v>
      </c>
      <c r="O8" s="3">
        <v>15</v>
      </c>
      <c r="P8" s="3">
        <v>16</v>
      </c>
      <c r="Q8" s="3">
        <v>17</v>
      </c>
      <c r="R8" s="3">
        <v>18</v>
      </c>
      <c r="S8" s="3">
        <v>19</v>
      </c>
    </row>
    <row r="9" spans="1:19" s="23" customFormat="1" ht="14.25" x14ac:dyDescent="0.2">
      <c r="A9" s="44"/>
      <c r="B9" s="44" t="s">
        <v>18</v>
      </c>
      <c r="C9" s="44">
        <v>901</v>
      </c>
      <c r="D9" s="44"/>
      <c r="E9" s="44"/>
      <c r="F9" s="44"/>
      <c r="G9" s="44"/>
      <c r="H9" s="44"/>
      <c r="I9" s="44"/>
      <c r="J9" s="44"/>
      <c r="K9" s="44"/>
      <c r="L9" s="44"/>
      <c r="M9" s="44"/>
      <c r="N9" s="58">
        <f t="shared" ref="N9:S9" si="0">N10+N27+N37</f>
        <v>72252758.079999998</v>
      </c>
      <c r="O9" s="58">
        <f t="shared" si="0"/>
        <v>72164315.370000005</v>
      </c>
      <c r="P9" s="58">
        <f t="shared" si="0"/>
        <v>98930814.210000008</v>
      </c>
      <c r="Q9" s="58">
        <f t="shared" si="0"/>
        <v>54823465.969999999</v>
      </c>
      <c r="R9" s="58">
        <f t="shared" si="0"/>
        <v>54347038.609999999</v>
      </c>
      <c r="S9" s="58">
        <f t="shared" si="0"/>
        <v>51269243</v>
      </c>
    </row>
    <row r="10" spans="1:19" s="135" customFormat="1" ht="124.5" customHeight="1" x14ac:dyDescent="0.2">
      <c r="A10" s="132">
        <v>2100</v>
      </c>
      <c r="B10" s="136" t="s">
        <v>464</v>
      </c>
      <c r="C10" s="132"/>
      <c r="D10" s="132"/>
      <c r="E10" s="132"/>
      <c r="F10" s="132"/>
      <c r="G10" s="132"/>
      <c r="H10" s="133"/>
      <c r="I10" s="133"/>
      <c r="J10" s="133"/>
      <c r="K10" s="133"/>
      <c r="L10" s="133"/>
      <c r="M10" s="133"/>
      <c r="N10" s="134">
        <f t="shared" ref="N10:O10" si="1">N11+N14+N17+N24</f>
        <v>21751852.439999998</v>
      </c>
      <c r="O10" s="134">
        <f t="shared" si="1"/>
        <v>21731526.969999999</v>
      </c>
      <c r="P10" s="134">
        <f>P11+P14+P17+P24+P25</f>
        <v>29322091.780000001</v>
      </c>
      <c r="Q10" s="134">
        <f t="shared" ref="Q10:S10" si="2">Q11+Q14+Q17+Q24+Q25</f>
        <v>8110186.9699999997</v>
      </c>
      <c r="R10" s="134">
        <f t="shared" si="2"/>
        <v>6563954.6099999994</v>
      </c>
      <c r="S10" s="134">
        <f t="shared" si="2"/>
        <v>4756459</v>
      </c>
    </row>
    <row r="11" spans="1:19" ht="45" x14ac:dyDescent="0.25">
      <c r="A11" s="270">
        <v>2107</v>
      </c>
      <c r="B11" s="268" t="s">
        <v>46</v>
      </c>
      <c r="C11" s="270">
        <v>901</v>
      </c>
      <c r="D11" s="279" t="s">
        <v>49</v>
      </c>
      <c r="E11" s="268" t="s">
        <v>20</v>
      </c>
      <c r="F11" s="268" t="s">
        <v>381</v>
      </c>
      <c r="G11" s="268" t="s">
        <v>21</v>
      </c>
      <c r="H11" s="10"/>
      <c r="I11" s="10"/>
      <c r="J11" s="10"/>
      <c r="K11" s="10" t="s">
        <v>29</v>
      </c>
      <c r="L11" s="10" t="s">
        <v>47</v>
      </c>
      <c r="M11" s="10" t="s">
        <v>30</v>
      </c>
      <c r="N11" s="266">
        <f>2178237.46+6927523.2-419400</f>
        <v>8686360.6600000001</v>
      </c>
      <c r="O11" s="266">
        <f>2178237.46+6927523.2-419400</f>
        <v>8686360.6600000001</v>
      </c>
      <c r="P11" s="63">
        <f>1499937.57+6749164.8</f>
        <v>8249102.3700000001</v>
      </c>
      <c r="Q11" s="151">
        <v>4228727.97</v>
      </c>
      <c r="R11" s="266">
        <v>2682495.61</v>
      </c>
      <c r="S11" s="266">
        <v>875000</v>
      </c>
    </row>
    <row r="12" spans="1:19" ht="198.75" customHeight="1" x14ac:dyDescent="0.25">
      <c r="A12" s="271"/>
      <c r="B12" s="269"/>
      <c r="C12" s="271"/>
      <c r="D12" s="281"/>
      <c r="E12" s="269"/>
      <c r="F12" s="269"/>
      <c r="G12" s="269"/>
      <c r="H12" s="10"/>
      <c r="I12" s="10"/>
      <c r="J12" s="10"/>
      <c r="K12" s="83" t="s">
        <v>48</v>
      </c>
      <c r="L12" s="83"/>
      <c r="M12" s="83" t="s">
        <v>497</v>
      </c>
      <c r="N12" s="267"/>
      <c r="O12" s="267"/>
      <c r="P12" s="65"/>
      <c r="Q12" s="65"/>
      <c r="R12" s="267"/>
      <c r="S12" s="267"/>
    </row>
    <row r="13" spans="1:19" ht="150.75" customHeight="1" x14ac:dyDescent="0.25">
      <c r="A13" s="194"/>
      <c r="B13" s="199"/>
      <c r="C13" s="194"/>
      <c r="D13" s="196"/>
      <c r="E13" s="199"/>
      <c r="F13" s="199"/>
      <c r="G13" s="199"/>
      <c r="H13" s="10"/>
      <c r="I13" s="10"/>
      <c r="J13" s="10"/>
      <c r="K13" s="83" t="s">
        <v>494</v>
      </c>
      <c r="L13" s="83"/>
      <c r="M13" s="83" t="s">
        <v>498</v>
      </c>
      <c r="N13" s="197"/>
      <c r="O13" s="197"/>
      <c r="P13" s="197"/>
      <c r="Q13" s="197"/>
      <c r="R13" s="197"/>
      <c r="S13" s="197"/>
    </row>
    <row r="14" spans="1:19" ht="45" x14ac:dyDescent="0.25">
      <c r="A14" s="270">
        <v>2126</v>
      </c>
      <c r="B14" s="268" t="s">
        <v>50</v>
      </c>
      <c r="C14" s="270">
        <v>901</v>
      </c>
      <c r="D14" s="279" t="s">
        <v>35</v>
      </c>
      <c r="E14" s="268" t="s">
        <v>20</v>
      </c>
      <c r="F14" s="270" t="s">
        <v>51</v>
      </c>
      <c r="G14" s="270" t="s">
        <v>21</v>
      </c>
      <c r="H14" s="10"/>
      <c r="I14" s="10"/>
      <c r="J14" s="10"/>
      <c r="K14" s="10" t="s">
        <v>29</v>
      </c>
      <c r="L14" s="10" t="s">
        <v>47</v>
      </c>
      <c r="M14" s="10" t="s">
        <v>30</v>
      </c>
      <c r="N14" s="266">
        <f>3228252.2+4014141</f>
        <v>7242393.2000000002</v>
      </c>
      <c r="O14" s="266">
        <f>3228252.2+3994543</f>
        <v>7222795.2000000002</v>
      </c>
      <c r="P14" s="63">
        <f>3449184+6738384</f>
        <v>10187568</v>
      </c>
      <c r="Q14" s="63">
        <v>3381959</v>
      </c>
      <c r="R14" s="266">
        <v>3381959</v>
      </c>
      <c r="S14" s="266">
        <v>3381959</v>
      </c>
    </row>
    <row r="15" spans="1:19" ht="165" x14ac:dyDescent="0.25">
      <c r="A15" s="271"/>
      <c r="B15" s="269"/>
      <c r="C15" s="271"/>
      <c r="D15" s="281"/>
      <c r="E15" s="269"/>
      <c r="F15" s="271"/>
      <c r="G15" s="271"/>
      <c r="H15" s="10"/>
      <c r="I15" s="10"/>
      <c r="J15" s="10"/>
      <c r="K15" s="10" t="s">
        <v>52</v>
      </c>
      <c r="L15" s="10"/>
      <c r="M15" s="10" t="s">
        <v>53</v>
      </c>
      <c r="N15" s="297"/>
      <c r="O15" s="297"/>
      <c r="P15" s="168"/>
      <c r="Q15" s="168"/>
      <c r="R15" s="297"/>
      <c r="S15" s="297"/>
    </row>
    <row r="16" spans="1:19" ht="135" x14ac:dyDescent="0.25">
      <c r="A16" s="253"/>
      <c r="B16" s="251"/>
      <c r="C16" s="253"/>
      <c r="D16" s="252"/>
      <c r="E16" s="249"/>
      <c r="F16" s="250"/>
      <c r="G16" s="250"/>
      <c r="H16" s="10"/>
      <c r="I16" s="10"/>
      <c r="J16" s="10"/>
      <c r="K16" s="10" t="s">
        <v>538</v>
      </c>
      <c r="L16" s="10"/>
      <c r="M16" s="84" t="s">
        <v>539</v>
      </c>
      <c r="N16" s="254"/>
      <c r="O16" s="254"/>
      <c r="P16" s="254"/>
      <c r="Q16" s="254"/>
      <c r="R16" s="254"/>
      <c r="S16" s="248"/>
    </row>
    <row r="17" spans="1:19" ht="90" x14ac:dyDescent="0.25">
      <c r="A17" s="323">
        <v>2138</v>
      </c>
      <c r="B17" s="268" t="s">
        <v>54</v>
      </c>
      <c r="C17" s="270">
        <v>901</v>
      </c>
      <c r="D17" s="279" t="s">
        <v>35</v>
      </c>
      <c r="E17" s="10" t="s">
        <v>20</v>
      </c>
      <c r="F17" s="10" t="s">
        <v>58</v>
      </c>
      <c r="G17" s="10" t="s">
        <v>21</v>
      </c>
      <c r="H17" s="10"/>
      <c r="I17" s="10"/>
      <c r="J17" s="10"/>
      <c r="K17" s="10" t="s">
        <v>29</v>
      </c>
      <c r="L17" s="10"/>
      <c r="M17" s="84" t="s">
        <v>30</v>
      </c>
      <c r="N17" s="321">
        <f>848633.88+4974464.7</f>
        <v>5823098.5800000001</v>
      </c>
      <c r="O17" s="321">
        <f>848633.88+4973737.23</f>
        <v>5822371.1100000003</v>
      </c>
      <c r="P17" s="321">
        <f>820379.41+10065042</f>
        <v>10885421.41</v>
      </c>
      <c r="Q17" s="321">
        <f>100000+299500</f>
        <v>399500</v>
      </c>
      <c r="R17" s="321">
        <f>299500+100000</f>
        <v>399500</v>
      </c>
      <c r="S17" s="266">
        <v>399500</v>
      </c>
    </row>
    <row r="18" spans="1:19" ht="150" x14ac:dyDescent="0.25">
      <c r="A18" s="324"/>
      <c r="B18" s="298"/>
      <c r="C18" s="278"/>
      <c r="D18" s="280"/>
      <c r="E18" s="10" t="s">
        <v>56</v>
      </c>
      <c r="F18" s="10" t="s">
        <v>370</v>
      </c>
      <c r="G18" s="10" t="s">
        <v>28</v>
      </c>
      <c r="H18" s="10"/>
      <c r="I18" s="10"/>
      <c r="J18" s="10"/>
      <c r="K18" s="10" t="s">
        <v>451</v>
      </c>
      <c r="L18" s="10"/>
      <c r="M18" s="84" t="s">
        <v>452</v>
      </c>
      <c r="N18" s="322"/>
      <c r="O18" s="322"/>
      <c r="P18" s="322"/>
      <c r="Q18" s="322"/>
      <c r="R18" s="322"/>
      <c r="S18" s="297"/>
    </row>
    <row r="19" spans="1:19" ht="12" customHeight="1" x14ac:dyDescent="0.25">
      <c r="A19" s="324"/>
      <c r="B19" s="298"/>
      <c r="C19" s="278"/>
      <c r="D19" s="280"/>
      <c r="E19" s="10"/>
      <c r="F19" s="10"/>
      <c r="G19" s="10"/>
      <c r="H19" s="10"/>
      <c r="I19" s="10"/>
      <c r="J19" s="10"/>
      <c r="K19" s="10"/>
      <c r="L19" s="10"/>
      <c r="M19" s="84"/>
      <c r="N19" s="322"/>
      <c r="O19" s="322"/>
      <c r="P19" s="322"/>
      <c r="Q19" s="322"/>
      <c r="R19" s="322"/>
      <c r="S19" s="297"/>
    </row>
    <row r="20" spans="1:19" ht="165" x14ac:dyDescent="0.25">
      <c r="A20" s="325"/>
      <c r="B20" s="269"/>
      <c r="C20" s="271"/>
      <c r="D20" s="281"/>
      <c r="E20" s="10"/>
      <c r="F20" s="10"/>
      <c r="G20" s="10"/>
      <c r="H20" s="10"/>
      <c r="I20" s="10"/>
      <c r="J20" s="10"/>
      <c r="K20" s="10" t="s">
        <v>62</v>
      </c>
      <c r="L20" s="10"/>
      <c r="M20" s="84" t="s">
        <v>63</v>
      </c>
      <c r="N20" s="322"/>
      <c r="O20" s="322"/>
      <c r="P20" s="322"/>
      <c r="Q20" s="322"/>
      <c r="R20" s="322"/>
      <c r="S20" s="297"/>
    </row>
    <row r="21" spans="1:19" ht="150" x14ac:dyDescent="0.25">
      <c r="A21" s="216"/>
      <c r="B21" s="212"/>
      <c r="C21" s="213"/>
      <c r="D21" s="214"/>
      <c r="E21" s="10"/>
      <c r="F21" s="10"/>
      <c r="G21" s="10"/>
      <c r="H21" s="10"/>
      <c r="I21" s="10"/>
      <c r="J21" s="10"/>
      <c r="K21" s="10" t="s">
        <v>473</v>
      </c>
      <c r="L21" s="10"/>
      <c r="M21" s="84" t="s">
        <v>474</v>
      </c>
      <c r="N21" s="215"/>
      <c r="O21" s="215"/>
      <c r="P21" s="215"/>
      <c r="Q21" s="215"/>
      <c r="R21" s="215"/>
      <c r="S21" s="211"/>
    </row>
    <row r="22" spans="1:19" ht="90" x14ac:dyDescent="0.25">
      <c r="A22" s="216"/>
      <c r="B22" s="212"/>
      <c r="C22" s="213"/>
      <c r="D22" s="214"/>
      <c r="E22" s="10"/>
      <c r="F22" s="10"/>
      <c r="G22" s="10"/>
      <c r="H22" s="10"/>
      <c r="I22" s="10"/>
      <c r="J22" s="10"/>
      <c r="K22" s="10" t="s">
        <v>66</v>
      </c>
      <c r="L22" s="10"/>
      <c r="M22" s="10" t="s">
        <v>499</v>
      </c>
      <c r="N22" s="215"/>
      <c r="O22" s="215"/>
      <c r="P22" s="215"/>
      <c r="Q22" s="215"/>
      <c r="R22" s="215"/>
      <c r="S22" s="211"/>
    </row>
    <row r="23" spans="1:19" ht="135" x14ac:dyDescent="0.25">
      <c r="A23" s="216"/>
      <c r="B23" s="212"/>
      <c r="C23" s="213"/>
      <c r="D23" s="214"/>
      <c r="E23" s="10"/>
      <c r="F23" s="10"/>
      <c r="G23" s="10"/>
      <c r="H23" s="10"/>
      <c r="I23" s="10"/>
      <c r="J23" s="10"/>
      <c r="K23" s="10" t="s">
        <v>500</v>
      </c>
      <c r="L23" s="10"/>
      <c r="M23" s="10" t="s">
        <v>501</v>
      </c>
      <c r="N23" s="215"/>
      <c r="O23" s="215"/>
      <c r="P23" s="215"/>
      <c r="Q23" s="215"/>
      <c r="R23" s="215"/>
      <c r="S23" s="211"/>
    </row>
    <row r="24" spans="1:19" ht="150" hidden="1" x14ac:dyDescent="0.25">
      <c r="A24" s="104">
        <v>2141</v>
      </c>
      <c r="B24" s="101" t="s">
        <v>426</v>
      </c>
      <c r="C24" s="102">
        <v>901</v>
      </c>
      <c r="D24" s="103" t="s">
        <v>35</v>
      </c>
      <c r="E24" s="10" t="s">
        <v>20</v>
      </c>
      <c r="F24" s="10" t="s">
        <v>375</v>
      </c>
      <c r="G24" s="10" t="s">
        <v>21</v>
      </c>
      <c r="H24" s="10"/>
      <c r="I24" s="10"/>
      <c r="J24" s="10"/>
      <c r="K24" s="10" t="s">
        <v>31</v>
      </c>
      <c r="L24" s="10"/>
      <c r="M24" s="10" t="s">
        <v>32</v>
      </c>
      <c r="N24" s="100">
        <v>0</v>
      </c>
      <c r="O24" s="100">
        <v>0</v>
      </c>
      <c r="P24" s="100">
        <v>0</v>
      </c>
      <c r="Q24" s="100">
        <v>0</v>
      </c>
      <c r="R24" s="100">
        <v>0</v>
      </c>
      <c r="S24" s="100">
        <v>0</v>
      </c>
    </row>
    <row r="25" spans="1:19" ht="34.5" customHeight="1" x14ac:dyDescent="0.25">
      <c r="A25" s="323">
        <v>2141</v>
      </c>
      <c r="B25" s="268" t="s">
        <v>504</v>
      </c>
      <c r="C25" s="270">
        <v>901</v>
      </c>
      <c r="D25" s="279" t="s">
        <v>35</v>
      </c>
      <c r="E25" s="268" t="s">
        <v>20</v>
      </c>
      <c r="F25" s="268" t="s">
        <v>505</v>
      </c>
      <c r="G25" s="268" t="s">
        <v>21</v>
      </c>
      <c r="H25" s="10"/>
      <c r="I25" s="10"/>
      <c r="J25" s="10"/>
      <c r="K25" s="10" t="s">
        <v>29</v>
      </c>
      <c r="L25" s="10"/>
      <c r="M25" s="84" t="s">
        <v>30</v>
      </c>
      <c r="N25" s="275"/>
      <c r="O25" s="275"/>
      <c r="P25" s="275">
        <v>0</v>
      </c>
      <c r="Q25" s="275">
        <v>100000</v>
      </c>
      <c r="R25" s="275">
        <v>100000</v>
      </c>
      <c r="S25" s="275">
        <v>100000</v>
      </c>
    </row>
    <row r="26" spans="1:19" ht="150" x14ac:dyDescent="0.25">
      <c r="A26" s="325"/>
      <c r="B26" s="269"/>
      <c r="C26" s="271"/>
      <c r="D26" s="281"/>
      <c r="E26" s="269"/>
      <c r="F26" s="269"/>
      <c r="G26" s="269"/>
      <c r="H26" s="10"/>
      <c r="I26" s="10"/>
      <c r="J26" s="10"/>
      <c r="K26" s="10" t="s">
        <v>31</v>
      </c>
      <c r="L26" s="10"/>
      <c r="M26" s="10" t="s">
        <v>32</v>
      </c>
      <c r="N26" s="276"/>
      <c r="O26" s="276"/>
      <c r="P26" s="276"/>
      <c r="Q26" s="276"/>
      <c r="R26" s="276"/>
      <c r="S26" s="276"/>
    </row>
    <row r="27" spans="1:19" s="23" customFormat="1" ht="170.25" customHeight="1" x14ac:dyDescent="0.2">
      <c r="A27" s="96">
        <v>2200</v>
      </c>
      <c r="B27" s="17" t="s">
        <v>462</v>
      </c>
      <c r="C27" s="8"/>
      <c r="D27" s="8"/>
      <c r="E27" s="8"/>
      <c r="F27" s="8"/>
      <c r="G27" s="8"/>
      <c r="H27" s="8"/>
      <c r="I27" s="8"/>
      <c r="J27" s="8"/>
      <c r="K27" s="8"/>
      <c r="L27" s="8"/>
      <c r="M27" s="8"/>
      <c r="N27" s="59">
        <f t="shared" ref="N27:S27" si="3">N28+N32+N34+N36</f>
        <v>47053625.640000001</v>
      </c>
      <c r="O27" s="59">
        <f t="shared" si="3"/>
        <v>47053625.640000001</v>
      </c>
      <c r="P27" s="59">
        <f t="shared" si="3"/>
        <v>63656422.43</v>
      </c>
      <c r="Q27" s="59">
        <f t="shared" si="3"/>
        <v>40950179</v>
      </c>
      <c r="R27" s="59">
        <f t="shared" si="3"/>
        <v>41680684</v>
      </c>
      <c r="S27" s="59">
        <f t="shared" si="3"/>
        <v>41680684</v>
      </c>
    </row>
    <row r="28" spans="1:19" ht="45" x14ac:dyDescent="0.25">
      <c r="A28" s="309">
        <v>2201</v>
      </c>
      <c r="B28" s="268" t="s">
        <v>429</v>
      </c>
      <c r="C28" s="272">
        <v>901</v>
      </c>
      <c r="D28" s="270" t="s">
        <v>19</v>
      </c>
      <c r="E28" s="268" t="s">
        <v>20</v>
      </c>
      <c r="F28" s="268" t="s">
        <v>375</v>
      </c>
      <c r="G28" s="270" t="s">
        <v>21</v>
      </c>
      <c r="H28" s="268" t="s">
        <v>24</v>
      </c>
      <c r="I28" s="312" t="s">
        <v>61</v>
      </c>
      <c r="J28" s="270" t="s">
        <v>26</v>
      </c>
      <c r="K28" s="10" t="s">
        <v>29</v>
      </c>
      <c r="L28" s="4"/>
      <c r="M28" s="10" t="s">
        <v>30</v>
      </c>
      <c r="N28" s="339">
        <f>1791017.96+33508442.97+7304957.71-223770</f>
        <v>42380648.640000001</v>
      </c>
      <c r="O28" s="339">
        <f>1791017.96+33508442.97+7304957.71-223770</f>
        <v>42380648.640000001</v>
      </c>
      <c r="P28" s="123">
        <f>2387692+41696324.56+4357270.87-267333+363200</f>
        <v>48537154.43</v>
      </c>
      <c r="Q28" s="217">
        <f>1997092+33120993+260000</f>
        <v>35378085</v>
      </c>
      <c r="R28" s="339">
        <f>1997092+33851498+260000</f>
        <v>36108590</v>
      </c>
      <c r="S28" s="339">
        <v>36108590</v>
      </c>
    </row>
    <row r="29" spans="1:19" ht="48" customHeight="1" x14ac:dyDescent="0.25">
      <c r="A29" s="310"/>
      <c r="B29" s="298"/>
      <c r="C29" s="311"/>
      <c r="D29" s="278"/>
      <c r="E29" s="269"/>
      <c r="F29" s="269"/>
      <c r="G29" s="271"/>
      <c r="H29" s="269"/>
      <c r="I29" s="313"/>
      <c r="J29" s="271"/>
      <c r="K29" s="10"/>
      <c r="L29" s="4"/>
      <c r="M29" s="10"/>
      <c r="N29" s="340"/>
      <c r="O29" s="340"/>
      <c r="P29" s="124"/>
      <c r="Q29" s="124"/>
      <c r="R29" s="340"/>
      <c r="S29" s="340"/>
    </row>
    <row r="30" spans="1:19" ht="285" x14ac:dyDescent="0.25">
      <c r="A30" s="310"/>
      <c r="B30" s="298"/>
      <c r="C30" s="311"/>
      <c r="D30" s="278"/>
      <c r="E30" s="9" t="s">
        <v>22</v>
      </c>
      <c r="F30" s="7" t="s">
        <v>61</v>
      </c>
      <c r="G30" s="9" t="s">
        <v>23</v>
      </c>
      <c r="H30" s="10" t="s">
        <v>27</v>
      </c>
      <c r="I30" s="11" t="s">
        <v>61</v>
      </c>
      <c r="J30" s="10" t="s">
        <v>28</v>
      </c>
      <c r="K30" s="10" t="s">
        <v>34</v>
      </c>
      <c r="L30" s="4"/>
      <c r="M30" s="10" t="s">
        <v>380</v>
      </c>
      <c r="N30" s="340"/>
      <c r="O30" s="340"/>
      <c r="P30" s="124"/>
      <c r="Q30" s="124"/>
      <c r="R30" s="340"/>
      <c r="S30" s="340"/>
    </row>
    <row r="31" spans="1:19" ht="180" x14ac:dyDescent="0.25">
      <c r="A31" s="328"/>
      <c r="B31" s="269"/>
      <c r="C31" s="273"/>
      <c r="D31" s="271"/>
      <c r="E31" s="4"/>
      <c r="F31" s="4"/>
      <c r="G31" s="4"/>
      <c r="H31" s="4"/>
      <c r="I31" s="4"/>
      <c r="J31" s="4"/>
      <c r="K31" s="10" t="s">
        <v>536</v>
      </c>
      <c r="L31" s="10"/>
      <c r="M31" s="18" t="s">
        <v>537</v>
      </c>
      <c r="N31" s="341"/>
      <c r="O31" s="341"/>
      <c r="P31" s="125"/>
      <c r="Q31" s="125"/>
      <c r="R31" s="340"/>
      <c r="S31" s="340"/>
    </row>
    <row r="32" spans="1:19" ht="30" x14ac:dyDescent="0.25">
      <c r="A32" s="270">
        <v>2206</v>
      </c>
      <c r="B32" s="268" t="s">
        <v>431</v>
      </c>
      <c r="C32" s="270">
        <v>901</v>
      </c>
      <c r="D32" s="279" t="s">
        <v>35</v>
      </c>
      <c r="E32" s="268" t="s">
        <v>20</v>
      </c>
      <c r="F32" s="268" t="s">
        <v>376</v>
      </c>
      <c r="G32" s="270" t="s">
        <v>21</v>
      </c>
      <c r="H32" s="13"/>
      <c r="I32" s="10"/>
      <c r="J32" s="10"/>
      <c r="K32" s="10" t="s">
        <v>29</v>
      </c>
      <c r="L32" s="7" t="s">
        <v>37</v>
      </c>
      <c r="M32" s="10" t="s">
        <v>39</v>
      </c>
      <c r="N32" s="266">
        <v>4449207</v>
      </c>
      <c r="O32" s="266">
        <v>4449207</v>
      </c>
      <c r="P32" s="114">
        <v>5351935</v>
      </c>
      <c r="Q32" s="114">
        <v>5304761</v>
      </c>
      <c r="R32" s="352">
        <v>5304761</v>
      </c>
      <c r="S32" s="352">
        <v>5304761</v>
      </c>
    </row>
    <row r="33" spans="1:19" ht="172.5" customHeight="1" x14ac:dyDescent="0.25">
      <c r="A33" s="271"/>
      <c r="B33" s="269"/>
      <c r="C33" s="271"/>
      <c r="D33" s="281"/>
      <c r="E33" s="269"/>
      <c r="F33" s="269"/>
      <c r="G33" s="271"/>
      <c r="H33" s="10"/>
      <c r="I33" s="10"/>
      <c r="J33" s="10"/>
      <c r="K33" s="10" t="s">
        <v>38</v>
      </c>
      <c r="L33" s="7"/>
      <c r="M33" s="10" t="s">
        <v>424</v>
      </c>
      <c r="N33" s="267"/>
      <c r="O33" s="267"/>
      <c r="P33" s="115"/>
      <c r="Q33" s="115"/>
      <c r="R33" s="353"/>
      <c r="S33" s="353"/>
    </row>
    <row r="34" spans="1:19" ht="90" x14ac:dyDescent="0.25">
      <c r="A34" s="270">
        <v>2211</v>
      </c>
      <c r="B34" s="268" t="s">
        <v>40</v>
      </c>
      <c r="C34" s="270">
        <v>901</v>
      </c>
      <c r="D34" s="279" t="s">
        <v>41</v>
      </c>
      <c r="E34" s="10" t="s">
        <v>20</v>
      </c>
      <c r="F34" s="10" t="s">
        <v>377</v>
      </c>
      <c r="G34" s="10" t="s">
        <v>21</v>
      </c>
      <c r="H34" s="10" t="s">
        <v>43</v>
      </c>
      <c r="I34" s="10" t="s">
        <v>379</v>
      </c>
      <c r="J34" s="10" t="s">
        <v>44</v>
      </c>
      <c r="K34" s="10" t="s">
        <v>29</v>
      </c>
      <c r="L34" s="10"/>
      <c r="M34" s="10" t="s">
        <v>30</v>
      </c>
      <c r="N34" s="266">
        <v>0</v>
      </c>
      <c r="O34" s="266">
        <v>0</v>
      </c>
      <c r="P34" s="266">
        <v>9500000</v>
      </c>
      <c r="Q34" s="266">
        <v>0</v>
      </c>
      <c r="R34" s="266">
        <v>0</v>
      </c>
      <c r="S34" s="266">
        <v>0</v>
      </c>
    </row>
    <row r="35" spans="1:19" ht="105" x14ac:dyDescent="0.25">
      <c r="A35" s="271"/>
      <c r="B35" s="269"/>
      <c r="C35" s="271"/>
      <c r="D35" s="281"/>
      <c r="E35" s="10" t="s">
        <v>42</v>
      </c>
      <c r="F35" s="10" t="s">
        <v>378</v>
      </c>
      <c r="G35" s="10" t="s">
        <v>45</v>
      </c>
      <c r="H35" s="10"/>
      <c r="I35" s="10"/>
      <c r="J35" s="10"/>
      <c r="K35" s="10"/>
      <c r="L35" s="10"/>
      <c r="M35" s="10"/>
      <c r="N35" s="267"/>
      <c r="O35" s="267"/>
      <c r="P35" s="267"/>
      <c r="Q35" s="267"/>
      <c r="R35" s="267"/>
      <c r="S35" s="267"/>
    </row>
    <row r="36" spans="1:19" ht="98.25" customHeight="1" x14ac:dyDescent="0.25">
      <c r="A36" s="94">
        <v>2220</v>
      </c>
      <c r="B36" s="81" t="s">
        <v>455</v>
      </c>
      <c r="C36" s="79">
        <v>901</v>
      </c>
      <c r="D36" s="82" t="s">
        <v>35</v>
      </c>
      <c r="E36" s="10" t="s">
        <v>20</v>
      </c>
      <c r="F36" s="10" t="s">
        <v>456</v>
      </c>
      <c r="G36" s="10" t="s">
        <v>21</v>
      </c>
      <c r="H36" s="10"/>
      <c r="I36" s="10"/>
      <c r="J36" s="10"/>
      <c r="K36" s="10" t="s">
        <v>29</v>
      </c>
      <c r="L36" s="10"/>
      <c r="M36" s="10" t="s">
        <v>30</v>
      </c>
      <c r="N36" s="80">
        <v>223770</v>
      </c>
      <c r="O36" s="80">
        <v>223770</v>
      </c>
      <c r="P36" s="80">
        <v>267333</v>
      </c>
      <c r="Q36" s="80">
        <v>267333</v>
      </c>
      <c r="R36" s="80">
        <v>267333</v>
      </c>
      <c r="S36" s="80">
        <v>267333</v>
      </c>
    </row>
    <row r="37" spans="1:19" s="23" customFormat="1" ht="231.75" customHeight="1" x14ac:dyDescent="0.2">
      <c r="A37" s="16">
        <v>2600</v>
      </c>
      <c r="B37" s="17" t="s">
        <v>463</v>
      </c>
      <c r="C37" s="31"/>
      <c r="D37" s="97"/>
      <c r="E37" s="31"/>
      <c r="F37" s="31"/>
      <c r="G37" s="31"/>
      <c r="H37" s="31"/>
      <c r="I37" s="31"/>
      <c r="J37" s="31"/>
      <c r="K37" s="17"/>
      <c r="L37" s="17"/>
      <c r="M37" s="17"/>
      <c r="N37" s="47">
        <f>SUM(N38:N45)+N47</f>
        <v>3447280</v>
      </c>
      <c r="O37" s="47">
        <f>SUM(O38:O45)+O47</f>
        <v>3379162.76</v>
      </c>
      <c r="P37" s="47">
        <f>SUM(P38:P45)+P47+P46</f>
        <v>5952300</v>
      </c>
      <c r="Q37" s="47">
        <f>SUM(Q38:Q45)+Q47</f>
        <v>5763100</v>
      </c>
      <c r="R37" s="47">
        <f>SUM(R38:R45)+R47</f>
        <v>6102400</v>
      </c>
      <c r="S37" s="47">
        <f>SUM(S38:S45)+S47</f>
        <v>4832100</v>
      </c>
    </row>
    <row r="38" spans="1:19" ht="135" x14ac:dyDescent="0.25">
      <c r="A38" s="229">
        <v>2605</v>
      </c>
      <c r="B38" s="228" t="s">
        <v>432</v>
      </c>
      <c r="C38" s="105">
        <v>901</v>
      </c>
      <c r="D38" s="107" t="s">
        <v>35</v>
      </c>
      <c r="E38" s="106" t="s">
        <v>71</v>
      </c>
      <c r="F38" s="106" t="s">
        <v>72</v>
      </c>
      <c r="G38" s="106" t="s">
        <v>73</v>
      </c>
      <c r="H38" s="106" t="s">
        <v>74</v>
      </c>
      <c r="I38" s="106" t="s">
        <v>61</v>
      </c>
      <c r="J38" s="106" t="s">
        <v>75</v>
      </c>
      <c r="K38" s="93" t="s">
        <v>460</v>
      </c>
      <c r="L38" s="10"/>
      <c r="M38" s="83" t="s">
        <v>470</v>
      </c>
      <c r="N38" s="46">
        <v>243180</v>
      </c>
      <c r="O38" s="46">
        <v>243180</v>
      </c>
      <c r="P38" s="46">
        <v>266200</v>
      </c>
      <c r="Q38" s="46">
        <v>274700</v>
      </c>
      <c r="R38" s="46">
        <v>274700</v>
      </c>
      <c r="S38" s="46">
        <v>254300</v>
      </c>
    </row>
    <row r="39" spans="1:19" ht="255" x14ac:dyDescent="0.25">
      <c r="A39" s="88">
        <v>2641</v>
      </c>
      <c r="B39" s="87" t="s">
        <v>76</v>
      </c>
      <c r="C39" s="12">
        <v>901</v>
      </c>
      <c r="D39" s="21" t="s">
        <v>77</v>
      </c>
      <c r="E39" s="10" t="s">
        <v>78</v>
      </c>
      <c r="F39" s="10" t="s">
        <v>79</v>
      </c>
      <c r="G39" s="10" t="s">
        <v>80</v>
      </c>
      <c r="H39" s="10" t="s">
        <v>81</v>
      </c>
      <c r="I39" s="10" t="s">
        <v>61</v>
      </c>
      <c r="J39" s="10" t="s">
        <v>82</v>
      </c>
      <c r="K39" s="10" t="s">
        <v>105</v>
      </c>
      <c r="L39" s="10"/>
      <c r="M39" s="10" t="s">
        <v>83</v>
      </c>
      <c r="N39" s="46">
        <v>155400</v>
      </c>
      <c r="O39" s="46">
        <v>155400</v>
      </c>
      <c r="P39" s="46">
        <v>178300</v>
      </c>
      <c r="Q39" s="46">
        <v>191000</v>
      </c>
      <c r="R39" s="46">
        <v>191000</v>
      </c>
      <c r="S39" s="46">
        <v>160400</v>
      </c>
    </row>
    <row r="40" spans="1:19" ht="270" customHeight="1" x14ac:dyDescent="0.25">
      <c r="A40" s="270">
        <v>2641</v>
      </c>
      <c r="B40" s="268" t="s">
        <v>84</v>
      </c>
      <c r="C40" s="319">
        <v>901</v>
      </c>
      <c r="D40" s="279" t="s">
        <v>77</v>
      </c>
      <c r="E40" s="326" t="s">
        <v>78</v>
      </c>
      <c r="F40" s="270" t="s">
        <v>86</v>
      </c>
      <c r="G40" s="270" t="s">
        <v>80</v>
      </c>
      <c r="H40" s="10" t="s">
        <v>87</v>
      </c>
      <c r="I40" s="10" t="s">
        <v>61</v>
      </c>
      <c r="J40" s="10" t="s">
        <v>88</v>
      </c>
      <c r="K40" s="10" t="s">
        <v>91</v>
      </c>
      <c r="L40" s="10"/>
      <c r="M40" s="10" t="s">
        <v>92</v>
      </c>
      <c r="N40" s="275">
        <v>1922600</v>
      </c>
      <c r="O40" s="275">
        <v>1922600</v>
      </c>
      <c r="P40" s="60">
        <v>2208100</v>
      </c>
      <c r="Q40" s="60">
        <v>2367700</v>
      </c>
      <c r="R40" s="275">
        <v>2367700</v>
      </c>
      <c r="S40" s="275">
        <v>1984700</v>
      </c>
    </row>
    <row r="41" spans="1:19" ht="105" x14ac:dyDescent="0.25">
      <c r="A41" s="271"/>
      <c r="B41" s="269"/>
      <c r="C41" s="320"/>
      <c r="D41" s="281"/>
      <c r="E41" s="327"/>
      <c r="F41" s="271"/>
      <c r="G41" s="271"/>
      <c r="H41" s="10" t="s">
        <v>89</v>
      </c>
      <c r="I41" s="10" t="s">
        <v>61</v>
      </c>
      <c r="J41" s="10" t="s">
        <v>90</v>
      </c>
      <c r="K41" s="10"/>
      <c r="L41" s="10"/>
      <c r="M41" s="10"/>
      <c r="N41" s="276"/>
      <c r="O41" s="276"/>
      <c r="P41" s="61"/>
      <c r="Q41" s="61"/>
      <c r="R41" s="276"/>
      <c r="S41" s="276"/>
    </row>
    <row r="42" spans="1:19" ht="210" x14ac:dyDescent="0.25">
      <c r="A42" s="278">
        <v>2641</v>
      </c>
      <c r="B42" s="298" t="s">
        <v>93</v>
      </c>
      <c r="C42" s="270">
        <v>901</v>
      </c>
      <c r="D42" s="279" t="s">
        <v>77</v>
      </c>
      <c r="E42" s="10" t="s">
        <v>78</v>
      </c>
      <c r="F42" s="10" t="s">
        <v>85</v>
      </c>
      <c r="G42" s="10" t="s">
        <v>80</v>
      </c>
      <c r="H42" s="10" t="s">
        <v>94</v>
      </c>
      <c r="I42" s="10" t="s">
        <v>61</v>
      </c>
      <c r="J42" s="10" t="s">
        <v>95</v>
      </c>
      <c r="K42" s="10" t="s">
        <v>461</v>
      </c>
      <c r="L42" s="10"/>
      <c r="M42" s="83" t="s">
        <v>470</v>
      </c>
      <c r="N42" s="275">
        <v>662500</v>
      </c>
      <c r="O42" s="275">
        <v>594382.76</v>
      </c>
      <c r="P42" s="60">
        <v>758200</v>
      </c>
      <c r="Q42" s="60">
        <v>811700</v>
      </c>
      <c r="R42" s="275">
        <v>811700</v>
      </c>
      <c r="S42" s="275">
        <v>683700</v>
      </c>
    </row>
    <row r="43" spans="1:19" ht="90" x14ac:dyDescent="0.25">
      <c r="A43" s="271"/>
      <c r="B43" s="269"/>
      <c r="C43" s="271"/>
      <c r="D43" s="281"/>
      <c r="E43" s="10"/>
      <c r="F43" s="10"/>
      <c r="G43" s="10"/>
      <c r="H43" s="10" t="s">
        <v>96</v>
      </c>
      <c r="I43" s="10" t="s">
        <v>61</v>
      </c>
      <c r="J43" s="10" t="s">
        <v>97</v>
      </c>
      <c r="K43" s="10"/>
      <c r="L43" s="10"/>
      <c r="M43" s="83"/>
      <c r="N43" s="276"/>
      <c r="O43" s="276"/>
      <c r="P43" s="61"/>
      <c r="Q43" s="61"/>
      <c r="R43" s="276"/>
      <c r="S43" s="276"/>
    </row>
    <row r="44" spans="1:19" ht="150" x14ac:dyDescent="0.25">
      <c r="A44" s="270">
        <v>2603</v>
      </c>
      <c r="B44" s="268" t="s">
        <v>433</v>
      </c>
      <c r="C44" s="270">
        <v>901</v>
      </c>
      <c r="D44" s="279" t="s">
        <v>99</v>
      </c>
      <c r="E44" s="10" t="s">
        <v>98</v>
      </c>
      <c r="F44" s="10" t="s">
        <v>57</v>
      </c>
      <c r="G44" s="10" t="s">
        <v>100</v>
      </c>
      <c r="H44" s="10" t="s">
        <v>102</v>
      </c>
      <c r="I44" s="10" t="s">
        <v>61</v>
      </c>
      <c r="J44" s="10" t="s">
        <v>103</v>
      </c>
      <c r="K44" s="10" t="s">
        <v>471</v>
      </c>
      <c r="L44" s="10"/>
      <c r="M44" s="10" t="s">
        <v>472</v>
      </c>
      <c r="N44" s="275">
        <v>44200</v>
      </c>
      <c r="O44" s="275">
        <v>44200</v>
      </c>
      <c r="P44" s="60">
        <v>46400</v>
      </c>
      <c r="Q44" s="60">
        <v>50000</v>
      </c>
      <c r="R44" s="275">
        <v>389300</v>
      </c>
      <c r="S44" s="275">
        <v>0</v>
      </c>
    </row>
    <row r="45" spans="1:19" ht="150" x14ac:dyDescent="0.25">
      <c r="A45" s="271"/>
      <c r="B45" s="269"/>
      <c r="C45" s="271"/>
      <c r="D45" s="281"/>
      <c r="E45" s="10" t="s">
        <v>78</v>
      </c>
      <c r="F45" s="10" t="s">
        <v>101</v>
      </c>
      <c r="G45" s="10" t="s">
        <v>80</v>
      </c>
      <c r="H45" s="10"/>
      <c r="I45" s="10"/>
      <c r="J45" s="10"/>
      <c r="K45" s="10"/>
      <c r="L45" s="10"/>
      <c r="M45" s="10"/>
      <c r="N45" s="276"/>
      <c r="O45" s="276"/>
      <c r="P45" s="61"/>
      <c r="Q45" s="61"/>
      <c r="R45" s="276"/>
      <c r="S45" s="276"/>
    </row>
    <row r="46" spans="1:19" s="247" customFormat="1" ht="195" x14ac:dyDescent="0.25">
      <c r="A46" s="243"/>
      <c r="B46" s="246" t="s">
        <v>529</v>
      </c>
      <c r="C46" s="243">
        <v>901</v>
      </c>
      <c r="D46" s="244" t="s">
        <v>35</v>
      </c>
      <c r="E46" s="27" t="s">
        <v>533</v>
      </c>
      <c r="F46" s="27" t="s">
        <v>534</v>
      </c>
      <c r="G46" s="27" t="s">
        <v>535</v>
      </c>
      <c r="H46" s="27" t="s">
        <v>531</v>
      </c>
      <c r="I46" s="27"/>
      <c r="J46" s="27" t="s">
        <v>532</v>
      </c>
      <c r="K46" s="27"/>
      <c r="L46" s="27"/>
      <c r="M46" s="27"/>
      <c r="N46" s="245"/>
      <c r="O46" s="245"/>
      <c r="P46" s="245">
        <v>560000</v>
      </c>
      <c r="Q46" s="245"/>
      <c r="R46" s="245"/>
      <c r="S46" s="245"/>
    </row>
    <row r="47" spans="1:19" ht="255" x14ac:dyDescent="0.25">
      <c r="A47" s="220"/>
      <c r="B47" s="219" t="s">
        <v>506</v>
      </c>
      <c r="C47" s="220">
        <v>901</v>
      </c>
      <c r="D47" s="221" t="s">
        <v>397</v>
      </c>
      <c r="E47" s="10" t="s">
        <v>78</v>
      </c>
      <c r="F47" s="10" t="s">
        <v>85</v>
      </c>
      <c r="G47" s="10" t="s">
        <v>80</v>
      </c>
      <c r="H47" s="10" t="s">
        <v>507</v>
      </c>
      <c r="I47" s="10" t="s">
        <v>239</v>
      </c>
      <c r="J47" s="10" t="s">
        <v>508</v>
      </c>
      <c r="K47" s="10" t="s">
        <v>514</v>
      </c>
      <c r="L47" s="10"/>
      <c r="M47" s="83" t="s">
        <v>530</v>
      </c>
      <c r="N47" s="222">
        <v>419400</v>
      </c>
      <c r="O47" s="222">
        <v>419400</v>
      </c>
      <c r="P47" s="222">
        <v>1935100</v>
      </c>
      <c r="Q47" s="222">
        <v>2068000</v>
      </c>
      <c r="R47" s="222">
        <v>2068000</v>
      </c>
      <c r="S47" s="222">
        <v>1749000</v>
      </c>
    </row>
    <row r="48" spans="1:19" ht="28.5" x14ac:dyDescent="0.25">
      <c r="A48" s="36"/>
      <c r="B48" s="35" t="s">
        <v>106</v>
      </c>
      <c r="C48" s="36">
        <v>902</v>
      </c>
      <c r="D48" s="37"/>
      <c r="E48" s="35"/>
      <c r="F48" s="35"/>
      <c r="G48" s="35"/>
      <c r="H48" s="35"/>
      <c r="I48" s="35"/>
      <c r="J48" s="35"/>
      <c r="K48" s="35"/>
      <c r="L48" s="35"/>
      <c r="M48" s="35"/>
      <c r="N48" s="48">
        <f>N49+N61+N57</f>
        <v>79625160</v>
      </c>
      <c r="O48" s="48">
        <f t="shared" ref="O48:S48" si="4">O49+O61+O57</f>
        <v>79393614.950000003</v>
      </c>
      <c r="P48" s="48">
        <f t="shared" si="4"/>
        <v>71030151.819999993</v>
      </c>
      <c r="Q48" s="48">
        <f t="shared" si="4"/>
        <v>54192277</v>
      </c>
      <c r="R48" s="48">
        <f t="shared" si="4"/>
        <v>50982977</v>
      </c>
      <c r="S48" s="48">
        <f t="shared" si="4"/>
        <v>41805177</v>
      </c>
    </row>
    <row r="49" spans="1:19" s="23" customFormat="1" ht="121.5" customHeight="1" x14ac:dyDescent="0.2">
      <c r="A49" s="132">
        <v>2100</v>
      </c>
      <c r="B49" s="136" t="s">
        <v>464</v>
      </c>
      <c r="C49" s="16"/>
      <c r="D49" s="26"/>
      <c r="E49" s="17"/>
      <c r="F49" s="17"/>
      <c r="G49" s="17"/>
      <c r="H49" s="17"/>
      <c r="I49" s="17"/>
      <c r="J49" s="17"/>
      <c r="K49" s="17"/>
      <c r="L49" s="17"/>
      <c r="M49" s="17"/>
      <c r="N49" s="47">
        <f>N50+N54+N55</f>
        <v>9218200.25</v>
      </c>
      <c r="O49" s="47">
        <f t="shared" ref="O49:S49" si="5">O50+O54+O55</f>
        <v>9148949.1500000004</v>
      </c>
      <c r="P49" s="47">
        <f t="shared" si="5"/>
        <v>8987650.8500000015</v>
      </c>
      <c r="Q49" s="47">
        <f t="shared" si="5"/>
        <v>4336427</v>
      </c>
      <c r="R49" s="47">
        <f t="shared" si="5"/>
        <v>4186427</v>
      </c>
      <c r="S49" s="47">
        <f t="shared" si="5"/>
        <v>4186427</v>
      </c>
    </row>
    <row r="50" spans="1:19" ht="270" x14ac:dyDescent="0.25">
      <c r="A50" s="270">
        <v>2104</v>
      </c>
      <c r="B50" s="268" t="s">
        <v>107</v>
      </c>
      <c r="C50" s="270">
        <v>902</v>
      </c>
      <c r="D50" s="279" t="s">
        <v>35</v>
      </c>
      <c r="E50" s="10" t="s">
        <v>20</v>
      </c>
      <c r="F50" s="10" t="s">
        <v>111</v>
      </c>
      <c r="G50" s="10" t="s">
        <v>108</v>
      </c>
      <c r="H50" s="10" t="s">
        <v>118</v>
      </c>
      <c r="I50" s="10" t="s">
        <v>61</v>
      </c>
      <c r="J50" s="10" t="s">
        <v>26</v>
      </c>
      <c r="K50" s="10" t="s">
        <v>475</v>
      </c>
      <c r="L50" s="10"/>
      <c r="M50" s="10" t="s">
        <v>123</v>
      </c>
      <c r="N50" s="266">
        <f>1722998.38+216000</f>
        <v>1938998.38</v>
      </c>
      <c r="O50" s="266">
        <f>1722998.38+216000</f>
        <v>1938998.38</v>
      </c>
      <c r="P50" s="63">
        <f>1154434.49+320000</f>
        <v>1474434.49</v>
      </c>
      <c r="Q50" s="63">
        <v>198000</v>
      </c>
      <c r="R50" s="266">
        <v>150000</v>
      </c>
      <c r="S50" s="266">
        <v>150000</v>
      </c>
    </row>
    <row r="51" spans="1:19" ht="105" x14ac:dyDescent="0.25">
      <c r="A51" s="278"/>
      <c r="B51" s="298"/>
      <c r="C51" s="278"/>
      <c r="D51" s="280"/>
      <c r="E51" s="10" t="s">
        <v>109</v>
      </c>
      <c r="F51" s="10" t="s">
        <v>110</v>
      </c>
      <c r="G51" s="10" t="s">
        <v>112</v>
      </c>
      <c r="H51" s="10" t="s">
        <v>119</v>
      </c>
      <c r="I51" s="10" t="s">
        <v>61</v>
      </c>
      <c r="J51" s="10" t="s">
        <v>120</v>
      </c>
      <c r="K51" s="10" t="s">
        <v>124</v>
      </c>
      <c r="L51" s="10"/>
      <c r="M51" s="10" t="s">
        <v>125</v>
      </c>
      <c r="N51" s="297"/>
      <c r="O51" s="297"/>
      <c r="P51" s="64"/>
      <c r="Q51" s="64"/>
      <c r="R51" s="297"/>
      <c r="S51" s="297"/>
    </row>
    <row r="52" spans="1:19" ht="195" x14ac:dyDescent="0.25">
      <c r="A52" s="278"/>
      <c r="B52" s="298"/>
      <c r="C52" s="278"/>
      <c r="D52" s="280"/>
      <c r="E52" s="10" t="s">
        <v>113</v>
      </c>
      <c r="F52" s="10" t="s">
        <v>114</v>
      </c>
      <c r="G52" s="10" t="s">
        <v>115</v>
      </c>
      <c r="H52" s="10" t="s">
        <v>121</v>
      </c>
      <c r="I52" s="10" t="s">
        <v>61</v>
      </c>
      <c r="J52" s="10" t="s">
        <v>122</v>
      </c>
      <c r="K52" s="10" t="s">
        <v>126</v>
      </c>
      <c r="L52" s="10"/>
      <c r="M52" s="10" t="s">
        <v>127</v>
      </c>
      <c r="N52" s="297"/>
      <c r="O52" s="297"/>
      <c r="P52" s="64"/>
      <c r="Q52" s="64"/>
      <c r="R52" s="297"/>
      <c r="S52" s="297"/>
    </row>
    <row r="53" spans="1:19" ht="285" x14ac:dyDescent="0.25">
      <c r="A53" s="271"/>
      <c r="B53" s="269"/>
      <c r="C53" s="271"/>
      <c r="D53" s="281"/>
      <c r="E53" s="10" t="s">
        <v>116</v>
      </c>
      <c r="F53" s="10" t="s">
        <v>61</v>
      </c>
      <c r="G53" s="10" t="s">
        <v>117</v>
      </c>
      <c r="H53" s="10" t="s">
        <v>27</v>
      </c>
      <c r="I53" s="11" t="s">
        <v>61</v>
      </c>
      <c r="J53" s="10" t="s">
        <v>28</v>
      </c>
      <c r="K53" s="10" t="s">
        <v>29</v>
      </c>
      <c r="L53" s="10" t="s">
        <v>128</v>
      </c>
      <c r="M53" s="10" t="s">
        <v>30</v>
      </c>
      <c r="N53" s="267"/>
      <c r="O53" s="267"/>
      <c r="P53" s="65"/>
      <c r="Q53" s="65"/>
      <c r="R53" s="267"/>
      <c r="S53" s="267"/>
    </row>
    <row r="54" spans="1:19" ht="216.75" customHeight="1" x14ac:dyDescent="0.25">
      <c r="A54" s="12">
        <v>2107</v>
      </c>
      <c r="B54" s="10" t="s">
        <v>46</v>
      </c>
      <c r="C54" s="12">
        <v>902</v>
      </c>
      <c r="D54" s="21" t="s">
        <v>129</v>
      </c>
      <c r="E54" s="10" t="s">
        <v>20</v>
      </c>
      <c r="F54" s="10" t="s">
        <v>130</v>
      </c>
      <c r="G54" s="10" t="s">
        <v>108</v>
      </c>
      <c r="H54" s="10"/>
      <c r="I54" s="10"/>
      <c r="J54" s="10"/>
      <c r="K54" s="10" t="s">
        <v>29</v>
      </c>
      <c r="L54" s="10" t="s">
        <v>131</v>
      </c>
      <c r="M54" s="10" t="s">
        <v>30</v>
      </c>
      <c r="N54" s="46">
        <v>6161810</v>
      </c>
      <c r="O54" s="46">
        <v>6092558.9000000004</v>
      </c>
      <c r="P54" s="46">
        <v>6413216.3600000003</v>
      </c>
      <c r="Q54" s="46">
        <v>4038427</v>
      </c>
      <c r="R54" s="46">
        <v>3936427</v>
      </c>
      <c r="S54" s="46">
        <v>3936427</v>
      </c>
    </row>
    <row r="55" spans="1:19" ht="90" x14ac:dyDescent="0.25">
      <c r="A55" s="270">
        <v>2130</v>
      </c>
      <c r="B55" s="268" t="s">
        <v>132</v>
      </c>
      <c r="C55" s="270">
        <v>902</v>
      </c>
      <c r="D55" s="279" t="s">
        <v>133</v>
      </c>
      <c r="E55" s="10" t="s">
        <v>20</v>
      </c>
      <c r="F55" s="10" t="s">
        <v>134</v>
      </c>
      <c r="G55" s="10" t="s">
        <v>108</v>
      </c>
      <c r="H55" s="10" t="s">
        <v>135</v>
      </c>
      <c r="I55" s="10" t="s">
        <v>136</v>
      </c>
      <c r="J55" s="10" t="s">
        <v>137</v>
      </c>
      <c r="K55" s="10" t="s">
        <v>29</v>
      </c>
      <c r="L55" s="10"/>
      <c r="M55" s="10" t="s">
        <v>39</v>
      </c>
      <c r="N55" s="275">
        <v>1117391.8700000001</v>
      </c>
      <c r="O55" s="275">
        <v>1117391.8700000001</v>
      </c>
      <c r="P55" s="275">
        <v>1100000</v>
      </c>
      <c r="Q55" s="275">
        <v>100000</v>
      </c>
      <c r="R55" s="275">
        <v>100000</v>
      </c>
      <c r="S55" s="275">
        <v>100000</v>
      </c>
    </row>
    <row r="56" spans="1:19" ht="125.25" customHeight="1" x14ac:dyDescent="0.25">
      <c r="A56" s="271"/>
      <c r="B56" s="269"/>
      <c r="C56" s="271"/>
      <c r="D56" s="281"/>
      <c r="E56" s="10"/>
      <c r="F56" s="10"/>
      <c r="G56" s="10"/>
      <c r="H56" s="10"/>
      <c r="I56" s="10"/>
      <c r="J56" s="10"/>
      <c r="K56" s="10" t="s">
        <v>138</v>
      </c>
      <c r="L56" s="10"/>
      <c r="M56" s="10" t="s">
        <v>139</v>
      </c>
      <c r="N56" s="276"/>
      <c r="O56" s="276"/>
      <c r="P56" s="276"/>
      <c r="Q56" s="276"/>
      <c r="R56" s="276"/>
      <c r="S56" s="276"/>
    </row>
    <row r="57" spans="1:19" s="23" customFormat="1" ht="170.25" customHeight="1" x14ac:dyDescent="0.2">
      <c r="A57" s="96">
        <v>2200</v>
      </c>
      <c r="B57" s="17" t="s">
        <v>462</v>
      </c>
      <c r="C57" s="8"/>
      <c r="D57" s="8"/>
      <c r="E57" s="8"/>
      <c r="F57" s="8"/>
      <c r="G57" s="8"/>
      <c r="H57" s="8"/>
      <c r="I57" s="8"/>
      <c r="J57" s="8"/>
      <c r="K57" s="8"/>
      <c r="L57" s="8"/>
      <c r="M57" s="8"/>
      <c r="N57" s="59">
        <f>N58</f>
        <v>14179159.75</v>
      </c>
      <c r="O57" s="59">
        <f t="shared" ref="O57:S57" si="6">O58</f>
        <v>14020515.800000001</v>
      </c>
      <c r="P57" s="59">
        <f t="shared" si="6"/>
        <v>16229646.280000001</v>
      </c>
      <c r="Q57" s="59">
        <f t="shared" si="6"/>
        <v>11615050</v>
      </c>
      <c r="R57" s="59">
        <f t="shared" si="6"/>
        <v>11615050</v>
      </c>
      <c r="S57" s="59">
        <f t="shared" si="6"/>
        <v>11615050</v>
      </c>
    </row>
    <row r="58" spans="1:19" ht="45" x14ac:dyDescent="0.25">
      <c r="A58" s="309">
        <v>2201</v>
      </c>
      <c r="B58" s="268" t="s">
        <v>429</v>
      </c>
      <c r="C58" s="272">
        <v>902</v>
      </c>
      <c r="D58" s="279" t="s">
        <v>35</v>
      </c>
      <c r="E58" s="268" t="s">
        <v>20</v>
      </c>
      <c r="F58" s="268" t="s">
        <v>375</v>
      </c>
      <c r="G58" s="270" t="s">
        <v>21</v>
      </c>
      <c r="H58" s="268" t="s">
        <v>24</v>
      </c>
      <c r="I58" s="312" t="s">
        <v>61</v>
      </c>
      <c r="J58" s="270" t="s">
        <v>26</v>
      </c>
      <c r="K58" s="10" t="s">
        <v>29</v>
      </c>
      <c r="L58" s="4"/>
      <c r="M58" s="10" t="s">
        <v>30</v>
      </c>
      <c r="N58" s="339">
        <f>9729434.55+4449725.2</f>
        <v>14179159.75</v>
      </c>
      <c r="O58" s="339">
        <f>9729434.55+4291081.25</f>
        <v>14020515.800000001</v>
      </c>
      <c r="P58" s="201">
        <f>11673051+4556595.28</f>
        <v>16229646.280000001</v>
      </c>
      <c r="Q58" s="217">
        <f>9605467+2009583</f>
        <v>11615050</v>
      </c>
      <c r="R58" s="339">
        <f>2009583+9605467</f>
        <v>11615050</v>
      </c>
      <c r="S58" s="339">
        <v>11615050</v>
      </c>
    </row>
    <row r="59" spans="1:19" ht="52.5" customHeight="1" x14ac:dyDescent="0.25">
      <c r="A59" s="310"/>
      <c r="B59" s="298"/>
      <c r="C59" s="311"/>
      <c r="D59" s="280"/>
      <c r="E59" s="269"/>
      <c r="F59" s="269"/>
      <c r="G59" s="271"/>
      <c r="H59" s="269"/>
      <c r="I59" s="313"/>
      <c r="J59" s="271"/>
      <c r="K59" s="10" t="s">
        <v>126</v>
      </c>
      <c r="L59" s="10"/>
      <c r="M59" s="10" t="s">
        <v>127</v>
      </c>
      <c r="N59" s="340"/>
      <c r="O59" s="340"/>
      <c r="P59" s="202"/>
      <c r="Q59" s="202"/>
      <c r="R59" s="340"/>
      <c r="S59" s="340"/>
    </row>
    <row r="60" spans="1:19" ht="285" x14ac:dyDescent="0.25">
      <c r="A60" s="310"/>
      <c r="B60" s="298"/>
      <c r="C60" s="311"/>
      <c r="D60" s="280"/>
      <c r="E60" s="9" t="s">
        <v>22</v>
      </c>
      <c r="F60" s="7" t="s">
        <v>61</v>
      </c>
      <c r="G60" s="9" t="s">
        <v>23</v>
      </c>
      <c r="H60" s="10" t="s">
        <v>27</v>
      </c>
      <c r="I60" s="11" t="s">
        <v>61</v>
      </c>
      <c r="J60" s="10" t="s">
        <v>28</v>
      </c>
      <c r="K60" s="10" t="s">
        <v>124</v>
      </c>
      <c r="L60" s="10"/>
      <c r="M60" s="10" t="s">
        <v>125</v>
      </c>
      <c r="N60" s="340"/>
      <c r="O60" s="340"/>
      <c r="P60" s="202"/>
      <c r="Q60" s="202"/>
      <c r="R60" s="340"/>
      <c r="S60" s="340"/>
    </row>
    <row r="61" spans="1:19" s="23" customFormat="1" ht="242.25" x14ac:dyDescent="0.2">
      <c r="A61" s="16">
        <v>2600</v>
      </c>
      <c r="B61" s="17" t="s">
        <v>463</v>
      </c>
      <c r="C61" s="16"/>
      <c r="D61" s="26"/>
      <c r="E61" s="17"/>
      <c r="F61" s="17"/>
      <c r="G61" s="17"/>
      <c r="H61" s="17"/>
      <c r="I61" s="17"/>
      <c r="J61" s="17"/>
      <c r="K61" s="17"/>
      <c r="L61" s="17"/>
      <c r="M61" s="17"/>
      <c r="N61" s="47">
        <f t="shared" ref="N61:S61" si="7">N62</f>
        <v>56227800</v>
      </c>
      <c r="O61" s="47">
        <f t="shared" si="7"/>
        <v>56224150</v>
      </c>
      <c r="P61" s="47">
        <f t="shared" si="7"/>
        <v>45812854.689999998</v>
      </c>
      <c r="Q61" s="47">
        <f t="shared" si="7"/>
        <v>38240800</v>
      </c>
      <c r="R61" s="47">
        <f t="shared" si="7"/>
        <v>35181500</v>
      </c>
      <c r="S61" s="47">
        <f t="shared" si="7"/>
        <v>26003700</v>
      </c>
    </row>
    <row r="62" spans="1:19" ht="270" x14ac:dyDescent="0.25">
      <c r="A62" s="270">
        <v>2628</v>
      </c>
      <c r="B62" s="268" t="s">
        <v>434</v>
      </c>
      <c r="C62" s="270">
        <v>902</v>
      </c>
      <c r="D62" s="279" t="s">
        <v>140</v>
      </c>
      <c r="E62" s="268" t="s">
        <v>78</v>
      </c>
      <c r="F62" s="268" t="s">
        <v>141</v>
      </c>
      <c r="G62" s="268" t="s">
        <v>80</v>
      </c>
      <c r="H62" s="10" t="s">
        <v>142</v>
      </c>
      <c r="I62" s="10" t="s">
        <v>61</v>
      </c>
      <c r="J62" s="10" t="s">
        <v>143</v>
      </c>
      <c r="K62" s="10" t="s">
        <v>421</v>
      </c>
      <c r="L62" s="10"/>
      <c r="M62" s="10" t="s">
        <v>422</v>
      </c>
      <c r="N62" s="275">
        <v>56227800</v>
      </c>
      <c r="O62" s="275">
        <v>56224150</v>
      </c>
      <c r="P62" s="60">
        <v>45812854.689999998</v>
      </c>
      <c r="Q62" s="60">
        <v>38240800</v>
      </c>
      <c r="R62" s="275">
        <v>35181500</v>
      </c>
      <c r="S62" s="275">
        <v>26003700</v>
      </c>
    </row>
    <row r="63" spans="1:19" ht="60" x14ac:dyDescent="0.25">
      <c r="A63" s="271"/>
      <c r="B63" s="269"/>
      <c r="C63" s="271"/>
      <c r="D63" s="281"/>
      <c r="E63" s="269"/>
      <c r="F63" s="269"/>
      <c r="G63" s="269"/>
      <c r="H63" s="10" t="s">
        <v>144</v>
      </c>
      <c r="I63" s="10" t="s">
        <v>145</v>
      </c>
      <c r="J63" s="10" t="s">
        <v>146</v>
      </c>
      <c r="K63" s="10"/>
      <c r="L63" s="10"/>
      <c r="M63" s="10"/>
      <c r="N63" s="276"/>
      <c r="O63" s="276"/>
      <c r="P63" s="61"/>
      <c r="Q63" s="61"/>
      <c r="R63" s="276"/>
      <c r="S63" s="276"/>
    </row>
    <row r="64" spans="1:19" s="23" customFormat="1" ht="28.5" x14ac:dyDescent="0.2">
      <c r="A64" s="36"/>
      <c r="B64" s="35" t="s">
        <v>147</v>
      </c>
      <c r="C64" s="36">
        <v>903</v>
      </c>
      <c r="D64" s="37"/>
      <c r="E64" s="35"/>
      <c r="F64" s="35"/>
      <c r="G64" s="35"/>
      <c r="H64" s="35"/>
      <c r="I64" s="35"/>
      <c r="J64" s="35"/>
      <c r="K64" s="35"/>
      <c r="L64" s="35"/>
      <c r="M64" s="35"/>
      <c r="N64" s="48">
        <f t="shared" ref="N64:S64" si="8">N65+N69</f>
        <v>14813706</v>
      </c>
      <c r="O64" s="48">
        <f t="shared" si="8"/>
        <v>14803384.74</v>
      </c>
      <c r="P64" s="48">
        <f t="shared" si="8"/>
        <v>19842333</v>
      </c>
      <c r="Q64" s="48">
        <f t="shared" si="8"/>
        <v>14639036</v>
      </c>
      <c r="R64" s="48">
        <f t="shared" si="8"/>
        <v>14119036</v>
      </c>
      <c r="S64" s="48">
        <f t="shared" si="8"/>
        <v>14119036</v>
      </c>
    </row>
    <row r="65" spans="1:19" s="23" customFormat="1" ht="128.25" x14ac:dyDescent="0.2">
      <c r="A65" s="132">
        <v>2100</v>
      </c>
      <c r="B65" s="136" t="s">
        <v>464</v>
      </c>
      <c r="C65" s="16"/>
      <c r="D65" s="26"/>
      <c r="E65" s="17"/>
      <c r="F65" s="17"/>
      <c r="G65" s="17"/>
      <c r="H65" s="17"/>
      <c r="I65" s="17"/>
      <c r="J65" s="17"/>
      <c r="K65" s="17"/>
      <c r="L65" s="17"/>
      <c r="M65" s="17"/>
      <c r="N65" s="47">
        <f t="shared" ref="N65:S65" si="9">N66+N68</f>
        <v>508655.82</v>
      </c>
      <c r="O65" s="47">
        <f t="shared" si="9"/>
        <v>508655.82</v>
      </c>
      <c r="P65" s="47">
        <f t="shared" si="9"/>
        <v>20624</v>
      </c>
      <c r="Q65" s="47">
        <f t="shared" si="9"/>
        <v>0</v>
      </c>
      <c r="R65" s="47">
        <f t="shared" si="9"/>
        <v>0</v>
      </c>
      <c r="S65" s="47">
        <f t="shared" si="9"/>
        <v>0</v>
      </c>
    </row>
    <row r="66" spans="1:19" ht="99" customHeight="1" x14ac:dyDescent="0.25">
      <c r="A66" s="270">
        <v>2102</v>
      </c>
      <c r="B66" s="268" t="s">
        <v>148</v>
      </c>
      <c r="C66" s="270">
        <v>903</v>
      </c>
      <c r="D66" s="307"/>
      <c r="E66" s="40" t="s">
        <v>20</v>
      </c>
      <c r="F66" s="40" t="s">
        <v>150</v>
      </c>
      <c r="G66" s="40" t="s">
        <v>108</v>
      </c>
      <c r="H66" s="40"/>
      <c r="I66" s="43"/>
      <c r="J66" s="42"/>
      <c r="K66" s="10" t="s">
        <v>29</v>
      </c>
      <c r="L66" s="10" t="s">
        <v>382</v>
      </c>
      <c r="M66" s="10" t="s">
        <v>30</v>
      </c>
      <c r="N66" s="266"/>
      <c r="O66" s="266"/>
      <c r="P66" s="63"/>
      <c r="Q66" s="63"/>
      <c r="R66" s="266"/>
      <c r="S66" s="266"/>
    </row>
    <row r="67" spans="1:19" ht="25.5" customHeight="1" x14ac:dyDescent="0.25">
      <c r="A67" s="271"/>
      <c r="B67" s="269"/>
      <c r="C67" s="271"/>
      <c r="D67" s="308"/>
      <c r="E67" s="41"/>
      <c r="F67" s="41"/>
      <c r="G67" s="41"/>
      <c r="H67" s="153"/>
      <c r="I67" s="204"/>
      <c r="J67" s="200"/>
      <c r="K67" s="83"/>
      <c r="L67" s="83"/>
      <c r="M67" s="83"/>
      <c r="N67" s="267"/>
      <c r="O67" s="267"/>
      <c r="P67" s="65"/>
      <c r="Q67" s="65"/>
      <c r="R67" s="267"/>
      <c r="S67" s="267"/>
    </row>
    <row r="68" spans="1:19" ht="210" customHeight="1" x14ac:dyDescent="0.25">
      <c r="A68" s="12">
        <v>2107</v>
      </c>
      <c r="B68" s="10" t="s">
        <v>46</v>
      </c>
      <c r="C68" s="12">
        <v>903</v>
      </c>
      <c r="D68" s="21" t="s">
        <v>129</v>
      </c>
      <c r="E68" s="10" t="s">
        <v>20</v>
      </c>
      <c r="F68" s="10" t="s">
        <v>130</v>
      </c>
      <c r="G68" s="10" t="s">
        <v>108</v>
      </c>
      <c r="H68" s="10"/>
      <c r="I68" s="10"/>
      <c r="J68" s="10"/>
      <c r="K68" s="10" t="s">
        <v>29</v>
      </c>
      <c r="L68" s="10" t="s">
        <v>131</v>
      </c>
      <c r="M68" s="10" t="s">
        <v>30</v>
      </c>
      <c r="N68" s="46">
        <v>508655.82</v>
      </c>
      <c r="O68" s="46">
        <v>508655.82</v>
      </c>
      <c r="P68" s="46">
        <v>20624</v>
      </c>
      <c r="Q68" s="46">
        <v>0</v>
      </c>
      <c r="R68" s="46">
        <v>0</v>
      </c>
      <c r="S68" s="46">
        <v>0</v>
      </c>
    </row>
    <row r="69" spans="1:19" s="23" customFormat="1" ht="174.75" customHeight="1" x14ac:dyDescent="0.2">
      <c r="A69" s="16">
        <v>2200</v>
      </c>
      <c r="B69" s="17" t="s">
        <v>462</v>
      </c>
      <c r="C69" s="137"/>
      <c r="D69" s="138"/>
      <c r="E69" s="139"/>
      <c r="F69" s="139"/>
      <c r="G69" s="139"/>
      <c r="H69" s="140"/>
      <c r="I69" s="139"/>
      <c r="J69" s="139"/>
      <c r="K69" s="17"/>
      <c r="L69" s="17"/>
      <c r="M69" s="17"/>
      <c r="N69" s="141">
        <f>N70+N75</f>
        <v>14305050.18</v>
      </c>
      <c r="O69" s="141">
        <f t="shared" ref="O69" si="10">O70+O75</f>
        <v>14294728.92</v>
      </c>
      <c r="P69" s="141">
        <f>P70+P75+P77</f>
        <v>19821709</v>
      </c>
      <c r="Q69" s="141">
        <f t="shared" ref="Q69:S69" si="11">Q70+Q75+Q77</f>
        <v>14639036</v>
      </c>
      <c r="R69" s="141">
        <f t="shared" si="11"/>
        <v>14119036</v>
      </c>
      <c r="S69" s="141">
        <f t="shared" si="11"/>
        <v>14119036</v>
      </c>
    </row>
    <row r="70" spans="1:19" ht="45" x14ac:dyDescent="0.25">
      <c r="A70" s="309">
        <v>2201</v>
      </c>
      <c r="B70" s="268" t="s">
        <v>429</v>
      </c>
      <c r="C70" s="272">
        <v>903</v>
      </c>
      <c r="D70" s="279" t="s">
        <v>149</v>
      </c>
      <c r="E70" s="268" t="s">
        <v>20</v>
      </c>
      <c r="F70" s="268" t="s">
        <v>375</v>
      </c>
      <c r="G70" s="270" t="s">
        <v>21</v>
      </c>
      <c r="H70" s="268" t="s">
        <v>24</v>
      </c>
      <c r="I70" s="312" t="s">
        <v>61</v>
      </c>
      <c r="J70" s="270" t="s">
        <v>26</v>
      </c>
      <c r="K70" s="10" t="s">
        <v>29</v>
      </c>
      <c r="L70" s="4"/>
      <c r="M70" s="10" t="s">
        <v>30</v>
      </c>
      <c r="N70" s="266">
        <v>14305050.18</v>
      </c>
      <c r="O70" s="266">
        <v>14294728.92</v>
      </c>
      <c r="P70" s="275">
        <f>14601982+3270750+21375</f>
        <v>17894107</v>
      </c>
      <c r="Q70" s="275">
        <f>12331810+1000000</f>
        <v>13331810</v>
      </c>
      <c r="R70" s="266">
        <f>11811810+1000000</f>
        <v>12811810</v>
      </c>
      <c r="S70" s="266">
        <v>12821810</v>
      </c>
    </row>
    <row r="71" spans="1:19" ht="64.5" customHeight="1" x14ac:dyDescent="0.25">
      <c r="A71" s="310"/>
      <c r="B71" s="298"/>
      <c r="C71" s="311"/>
      <c r="D71" s="280"/>
      <c r="E71" s="269"/>
      <c r="F71" s="269"/>
      <c r="G71" s="271"/>
      <c r="H71" s="269"/>
      <c r="I71" s="313"/>
      <c r="J71" s="271"/>
      <c r="K71" s="10" t="s">
        <v>457</v>
      </c>
      <c r="L71" s="10"/>
      <c r="M71" s="10" t="s">
        <v>151</v>
      </c>
      <c r="N71" s="297"/>
      <c r="O71" s="297"/>
      <c r="P71" s="277"/>
      <c r="Q71" s="277"/>
      <c r="R71" s="297"/>
      <c r="S71" s="297"/>
    </row>
    <row r="72" spans="1:19" ht="90" customHeight="1" x14ac:dyDescent="0.25">
      <c r="A72" s="310"/>
      <c r="B72" s="298"/>
      <c r="C72" s="311"/>
      <c r="D72" s="280"/>
      <c r="E72" s="203" t="s">
        <v>22</v>
      </c>
      <c r="F72" s="206" t="s">
        <v>61</v>
      </c>
      <c r="G72" s="203" t="s">
        <v>23</v>
      </c>
      <c r="H72" s="268" t="s">
        <v>27</v>
      </c>
      <c r="I72" s="312" t="s">
        <v>61</v>
      </c>
      <c r="J72" s="268" t="s">
        <v>28</v>
      </c>
      <c r="K72" s="10" t="s">
        <v>154</v>
      </c>
      <c r="L72" s="10"/>
      <c r="M72" s="10" t="s">
        <v>155</v>
      </c>
      <c r="N72" s="297"/>
      <c r="O72" s="297"/>
      <c r="P72" s="277"/>
      <c r="Q72" s="277"/>
      <c r="R72" s="297"/>
      <c r="S72" s="297"/>
    </row>
    <row r="73" spans="1:19" s="23" customFormat="1" ht="19.5" customHeight="1" x14ac:dyDescent="0.2">
      <c r="A73" s="137"/>
      <c r="B73" s="139"/>
      <c r="C73" s="137"/>
      <c r="D73" s="205"/>
      <c r="E73" s="139"/>
      <c r="F73" s="139"/>
      <c r="G73" s="139"/>
      <c r="H73" s="314"/>
      <c r="I73" s="316"/>
      <c r="J73" s="318"/>
      <c r="K73" s="27"/>
      <c r="L73" s="27"/>
      <c r="M73" s="27"/>
      <c r="N73" s="297"/>
      <c r="O73" s="297"/>
      <c r="P73" s="277"/>
      <c r="Q73" s="277"/>
      <c r="R73" s="297"/>
      <c r="S73" s="297"/>
    </row>
    <row r="74" spans="1:19" s="23" customFormat="1" ht="180" customHeight="1" x14ac:dyDescent="0.2">
      <c r="A74" s="137"/>
      <c r="B74" s="139"/>
      <c r="C74" s="137"/>
      <c r="D74" s="138"/>
      <c r="E74" s="139"/>
      <c r="F74" s="139"/>
      <c r="G74" s="139"/>
      <c r="H74" s="315"/>
      <c r="I74" s="317"/>
      <c r="J74" s="315"/>
      <c r="K74" s="83"/>
      <c r="L74" s="83"/>
      <c r="M74" s="83"/>
      <c r="N74" s="267"/>
      <c r="O74" s="267"/>
      <c r="P74" s="276"/>
      <c r="Q74" s="276"/>
      <c r="R74" s="267"/>
      <c r="S74" s="267"/>
    </row>
    <row r="75" spans="1:19" ht="33" customHeight="1" x14ac:dyDescent="0.25">
      <c r="A75" s="121">
        <v>2202</v>
      </c>
      <c r="B75" s="120" t="s">
        <v>444</v>
      </c>
      <c r="C75" s="270">
        <v>903</v>
      </c>
      <c r="D75" s="279" t="s">
        <v>445</v>
      </c>
      <c r="E75" s="268" t="s">
        <v>20</v>
      </c>
      <c r="F75" s="268" t="s">
        <v>150</v>
      </c>
      <c r="G75" s="268" t="s">
        <v>108</v>
      </c>
      <c r="H75" s="270"/>
      <c r="I75" s="272"/>
      <c r="J75" s="270"/>
      <c r="K75" s="83" t="s">
        <v>29</v>
      </c>
      <c r="L75" s="83" t="s">
        <v>382</v>
      </c>
      <c r="M75" s="83" t="s">
        <v>30</v>
      </c>
      <c r="N75" s="266">
        <v>0</v>
      </c>
      <c r="O75" s="266">
        <v>0</v>
      </c>
      <c r="P75" s="266">
        <v>602</v>
      </c>
      <c r="Q75" s="266">
        <v>0</v>
      </c>
      <c r="R75" s="266">
        <v>0</v>
      </c>
      <c r="S75" s="266">
        <v>0</v>
      </c>
    </row>
    <row r="76" spans="1:19" ht="77.25" customHeight="1" x14ac:dyDescent="0.25">
      <c r="A76" s="223"/>
      <c r="B76" s="225"/>
      <c r="C76" s="271"/>
      <c r="D76" s="281"/>
      <c r="E76" s="269"/>
      <c r="F76" s="269"/>
      <c r="G76" s="269"/>
      <c r="H76" s="271"/>
      <c r="I76" s="273"/>
      <c r="J76" s="271"/>
      <c r="K76" s="83" t="s">
        <v>509</v>
      </c>
      <c r="L76" s="83"/>
      <c r="M76" s="83" t="s">
        <v>510</v>
      </c>
      <c r="N76" s="267"/>
      <c r="O76" s="267"/>
      <c r="P76" s="267"/>
      <c r="Q76" s="267"/>
      <c r="R76" s="267"/>
      <c r="S76" s="267"/>
    </row>
    <row r="77" spans="1:19" ht="123.75" customHeight="1" x14ac:dyDescent="0.25">
      <c r="A77" s="109">
        <v>2218</v>
      </c>
      <c r="B77" s="163" t="s">
        <v>401</v>
      </c>
      <c r="C77" s="226">
        <v>903</v>
      </c>
      <c r="D77" s="224" t="s">
        <v>402</v>
      </c>
      <c r="E77" s="225" t="s">
        <v>20</v>
      </c>
      <c r="F77" s="225" t="s">
        <v>403</v>
      </c>
      <c r="G77" s="225" t="s">
        <v>108</v>
      </c>
      <c r="H77" s="225" t="s">
        <v>24</v>
      </c>
      <c r="I77" s="225" t="s">
        <v>332</v>
      </c>
      <c r="J77" s="225" t="s">
        <v>26</v>
      </c>
      <c r="K77" s="10" t="s">
        <v>404</v>
      </c>
      <c r="L77" s="83"/>
      <c r="M77" s="83" t="s">
        <v>511</v>
      </c>
      <c r="N77" s="266"/>
      <c r="O77" s="266"/>
      <c r="P77" s="266">
        <v>1927000</v>
      </c>
      <c r="Q77" s="266">
        <v>1307226</v>
      </c>
      <c r="R77" s="266">
        <v>1307226</v>
      </c>
      <c r="S77" s="266">
        <v>1297226</v>
      </c>
    </row>
    <row r="78" spans="1:19" ht="118.5" customHeight="1" x14ac:dyDescent="0.25">
      <c r="A78" s="223"/>
      <c r="B78" s="225"/>
      <c r="C78" s="223"/>
      <c r="D78" s="224"/>
      <c r="E78" s="225"/>
      <c r="F78" s="225"/>
      <c r="G78" s="225"/>
      <c r="H78" s="153"/>
      <c r="I78" s="227"/>
      <c r="J78" s="225"/>
      <c r="K78" s="83" t="s">
        <v>512</v>
      </c>
      <c r="L78" s="83"/>
      <c r="M78" s="83" t="s">
        <v>513</v>
      </c>
      <c r="N78" s="267"/>
      <c r="O78" s="267"/>
      <c r="P78" s="267"/>
      <c r="Q78" s="267"/>
      <c r="R78" s="267"/>
      <c r="S78" s="267"/>
    </row>
    <row r="79" spans="1:19" s="23" customFormat="1" ht="85.5" x14ac:dyDescent="0.2">
      <c r="A79" s="36"/>
      <c r="B79" s="35" t="s">
        <v>156</v>
      </c>
      <c r="C79" s="36">
        <v>904</v>
      </c>
      <c r="D79" s="37"/>
      <c r="E79" s="35"/>
      <c r="F79" s="35"/>
      <c r="G79" s="35"/>
      <c r="H79" s="35"/>
      <c r="I79" s="35"/>
      <c r="J79" s="35"/>
      <c r="K79" s="35"/>
      <c r="L79" s="35"/>
      <c r="M79" s="35"/>
      <c r="N79" s="48">
        <f t="shared" ref="N79:S79" si="12">N80</f>
        <v>29086468.25</v>
      </c>
      <c r="O79" s="48">
        <f t="shared" si="12"/>
        <v>29014049.280000001</v>
      </c>
      <c r="P79" s="48">
        <f t="shared" si="12"/>
        <v>33325480.129999999</v>
      </c>
      <c r="Q79" s="48">
        <f t="shared" si="12"/>
        <v>30317135</v>
      </c>
      <c r="R79" s="48">
        <f t="shared" si="12"/>
        <v>29950292</v>
      </c>
      <c r="S79" s="48">
        <f t="shared" si="12"/>
        <v>29950292</v>
      </c>
    </row>
    <row r="80" spans="1:19" s="23" customFormat="1" ht="128.25" x14ac:dyDescent="0.2">
      <c r="A80" s="132">
        <v>2100</v>
      </c>
      <c r="B80" s="136" t="s">
        <v>464</v>
      </c>
      <c r="C80" s="16">
        <v>904</v>
      </c>
      <c r="D80" s="26"/>
      <c r="E80" s="17"/>
      <c r="F80" s="17"/>
      <c r="G80" s="17"/>
      <c r="H80" s="17"/>
      <c r="I80" s="17"/>
      <c r="J80" s="17"/>
      <c r="K80" s="17"/>
      <c r="L80" s="17"/>
      <c r="M80" s="17"/>
      <c r="N80" s="47">
        <f t="shared" ref="N80:S80" si="13">N81+N85</f>
        <v>29086468.25</v>
      </c>
      <c r="O80" s="47">
        <f t="shared" si="13"/>
        <v>29014049.280000001</v>
      </c>
      <c r="P80" s="47">
        <f t="shared" si="13"/>
        <v>33325480.129999999</v>
      </c>
      <c r="Q80" s="47">
        <f t="shared" si="13"/>
        <v>30317135</v>
      </c>
      <c r="R80" s="47">
        <f t="shared" si="13"/>
        <v>29950292</v>
      </c>
      <c r="S80" s="47">
        <f t="shared" si="13"/>
        <v>29950292</v>
      </c>
    </row>
    <row r="81" spans="1:19" ht="135" x14ac:dyDescent="0.25">
      <c r="A81" s="270">
        <v>2111</v>
      </c>
      <c r="B81" s="268" t="s">
        <v>157</v>
      </c>
      <c r="C81" s="270">
        <v>904</v>
      </c>
      <c r="D81" s="279" t="s">
        <v>159</v>
      </c>
      <c r="E81" s="10" t="s">
        <v>158</v>
      </c>
      <c r="F81" s="10" t="s">
        <v>160</v>
      </c>
      <c r="G81" s="10" t="s">
        <v>161</v>
      </c>
      <c r="H81" s="10" t="s">
        <v>162</v>
      </c>
      <c r="I81" s="10" t="s">
        <v>57</v>
      </c>
      <c r="J81" s="10" t="s">
        <v>163</v>
      </c>
      <c r="K81" s="10" t="s">
        <v>167</v>
      </c>
      <c r="L81" s="10"/>
      <c r="M81" s="10" t="s">
        <v>168</v>
      </c>
      <c r="N81" s="275">
        <f>29086468.25-277910.36</f>
        <v>28808557.890000001</v>
      </c>
      <c r="O81" s="266">
        <f>29014049.28-277910.36</f>
        <v>28736138.920000002</v>
      </c>
      <c r="P81" s="63">
        <f>33325480.13-P85</f>
        <v>32950480.129999999</v>
      </c>
      <c r="Q81" s="63">
        <f>30317135-10000</f>
        <v>30307135</v>
      </c>
      <c r="R81" s="266">
        <v>29950292</v>
      </c>
      <c r="S81" s="266">
        <v>29950292</v>
      </c>
    </row>
    <row r="82" spans="1:19" ht="285" x14ac:dyDescent="0.25">
      <c r="A82" s="278"/>
      <c r="B82" s="298"/>
      <c r="C82" s="278"/>
      <c r="D82" s="280"/>
      <c r="E82" s="10"/>
      <c r="F82" s="10"/>
      <c r="G82" s="10"/>
      <c r="H82" s="10" t="s">
        <v>164</v>
      </c>
      <c r="I82" s="10" t="s">
        <v>165</v>
      </c>
      <c r="J82" s="10" t="s">
        <v>166</v>
      </c>
      <c r="K82" s="10" t="s">
        <v>169</v>
      </c>
      <c r="L82" s="10"/>
      <c r="M82" s="18">
        <v>40961</v>
      </c>
      <c r="N82" s="277"/>
      <c r="O82" s="297"/>
      <c r="P82" s="64"/>
      <c r="Q82" s="64"/>
      <c r="R82" s="297"/>
      <c r="S82" s="297"/>
    </row>
    <row r="83" spans="1:19" ht="105" x14ac:dyDescent="0.25">
      <c r="A83" s="278"/>
      <c r="B83" s="298"/>
      <c r="C83" s="278"/>
      <c r="D83" s="280"/>
      <c r="E83" s="10"/>
      <c r="F83" s="10"/>
      <c r="G83" s="10"/>
      <c r="H83" s="10"/>
      <c r="I83" s="10"/>
      <c r="J83" s="10"/>
      <c r="K83" s="10" t="s">
        <v>170</v>
      </c>
      <c r="L83" s="10"/>
      <c r="M83" s="18">
        <v>41241</v>
      </c>
      <c r="N83" s="277"/>
      <c r="O83" s="297"/>
      <c r="P83" s="64"/>
      <c r="Q83" s="64"/>
      <c r="R83" s="297"/>
      <c r="S83" s="297"/>
    </row>
    <row r="84" spans="1:19" ht="90" x14ac:dyDescent="0.25">
      <c r="A84" s="271"/>
      <c r="B84" s="269"/>
      <c r="C84" s="271"/>
      <c r="D84" s="281"/>
      <c r="E84" s="10"/>
      <c r="F84" s="10"/>
      <c r="G84" s="10"/>
      <c r="H84" s="10"/>
      <c r="I84" s="10"/>
      <c r="J84" s="10"/>
      <c r="K84" s="10" t="s">
        <v>171</v>
      </c>
      <c r="L84" s="10"/>
      <c r="M84" s="18">
        <v>40443</v>
      </c>
      <c r="N84" s="276"/>
      <c r="O84" s="267"/>
      <c r="P84" s="65"/>
      <c r="Q84" s="65"/>
      <c r="R84" s="267"/>
      <c r="S84" s="267"/>
    </row>
    <row r="85" spans="1:19" ht="45" x14ac:dyDescent="0.25">
      <c r="A85" s="270">
        <v>2115</v>
      </c>
      <c r="B85" s="268" t="s">
        <v>172</v>
      </c>
      <c r="C85" s="270">
        <v>904</v>
      </c>
      <c r="D85" s="279" t="s">
        <v>159</v>
      </c>
      <c r="E85" s="10" t="s">
        <v>173</v>
      </c>
      <c r="F85" s="10" t="s">
        <v>176</v>
      </c>
      <c r="G85" s="10" t="s">
        <v>174</v>
      </c>
      <c r="H85" s="270"/>
      <c r="I85" s="270"/>
      <c r="J85" s="270"/>
      <c r="K85" s="10" t="s">
        <v>29</v>
      </c>
      <c r="L85" s="10" t="s">
        <v>177</v>
      </c>
      <c r="M85" s="10" t="s">
        <v>30</v>
      </c>
      <c r="N85" s="275">
        <v>277910.36</v>
      </c>
      <c r="O85" s="275">
        <v>277910.36</v>
      </c>
      <c r="P85" s="60">
        <v>375000</v>
      </c>
      <c r="Q85" s="60">
        <v>10000</v>
      </c>
      <c r="R85" s="275">
        <v>0</v>
      </c>
      <c r="S85" s="275">
        <v>0</v>
      </c>
    </row>
    <row r="86" spans="1:19" ht="90" x14ac:dyDescent="0.25">
      <c r="A86" s="278"/>
      <c r="B86" s="298"/>
      <c r="C86" s="278"/>
      <c r="D86" s="280"/>
      <c r="E86" s="10" t="s">
        <v>20</v>
      </c>
      <c r="F86" s="10" t="s">
        <v>175</v>
      </c>
      <c r="G86" s="10" t="s">
        <v>108</v>
      </c>
      <c r="H86" s="278"/>
      <c r="I86" s="278"/>
      <c r="J86" s="278"/>
      <c r="K86" s="10" t="s">
        <v>178</v>
      </c>
      <c r="L86" s="10"/>
      <c r="M86" s="27" t="s">
        <v>407</v>
      </c>
      <c r="N86" s="277"/>
      <c r="O86" s="277"/>
      <c r="P86" s="62"/>
      <c r="Q86" s="62"/>
      <c r="R86" s="277"/>
      <c r="S86" s="277"/>
    </row>
    <row r="87" spans="1:19" x14ac:dyDescent="0.25">
      <c r="A87" s="271"/>
      <c r="B87" s="269"/>
      <c r="C87" s="271"/>
      <c r="D87" s="281"/>
      <c r="E87" s="10"/>
      <c r="F87" s="10"/>
      <c r="G87" s="10"/>
      <c r="H87" s="271"/>
      <c r="I87" s="271"/>
      <c r="J87" s="271"/>
      <c r="K87" s="10"/>
      <c r="L87" s="10"/>
      <c r="M87" s="10"/>
      <c r="N87" s="276"/>
      <c r="O87" s="276"/>
      <c r="P87" s="61"/>
      <c r="Q87" s="61"/>
      <c r="R87" s="276"/>
      <c r="S87" s="276"/>
    </row>
    <row r="88" spans="1:19" ht="90" x14ac:dyDescent="0.25">
      <c r="A88" s="170"/>
      <c r="B88" s="171"/>
      <c r="C88" s="170"/>
      <c r="D88" s="172"/>
      <c r="E88" s="10"/>
      <c r="F88" s="10"/>
      <c r="G88" s="10"/>
      <c r="H88" s="170"/>
      <c r="I88" s="170"/>
      <c r="J88" s="170"/>
      <c r="K88" s="10" t="s">
        <v>476</v>
      </c>
      <c r="L88" s="10"/>
      <c r="M88" s="10" t="s">
        <v>477</v>
      </c>
      <c r="N88" s="173"/>
      <c r="O88" s="173"/>
      <c r="P88" s="173"/>
      <c r="Q88" s="173"/>
      <c r="R88" s="173"/>
      <c r="S88" s="173"/>
    </row>
    <row r="89" spans="1:19" s="23" customFormat="1" ht="28.5" x14ac:dyDescent="0.2">
      <c r="A89" s="36"/>
      <c r="B89" s="35" t="s">
        <v>179</v>
      </c>
      <c r="C89" s="36">
        <v>906</v>
      </c>
      <c r="D89" s="37"/>
      <c r="E89" s="35"/>
      <c r="F89" s="35"/>
      <c r="G89" s="35"/>
      <c r="H89" s="35"/>
      <c r="I89" s="35"/>
      <c r="J89" s="35"/>
      <c r="K89" s="35"/>
      <c r="L89" s="35"/>
      <c r="M89" s="35"/>
      <c r="N89" s="49">
        <f t="shared" ref="N89:S89" si="14">N90+N105+N100</f>
        <v>1371039804.23</v>
      </c>
      <c r="O89" s="49">
        <f t="shared" si="14"/>
        <v>1368946115.1400001</v>
      </c>
      <c r="P89" s="49">
        <f t="shared" si="14"/>
        <v>1450752185.5</v>
      </c>
      <c r="Q89" s="49">
        <f t="shared" si="14"/>
        <v>1450459381.2</v>
      </c>
      <c r="R89" s="49">
        <f t="shared" si="14"/>
        <v>1415263566</v>
      </c>
      <c r="S89" s="49">
        <f t="shared" si="14"/>
        <v>1342368766</v>
      </c>
    </row>
    <row r="90" spans="1:19" s="23" customFormat="1" ht="128.25" x14ac:dyDescent="0.2">
      <c r="A90" s="133">
        <v>2100</v>
      </c>
      <c r="B90" s="142" t="s">
        <v>464</v>
      </c>
      <c r="C90" s="24"/>
      <c r="D90" s="26"/>
      <c r="E90" s="17"/>
      <c r="F90" s="17"/>
      <c r="G90" s="17"/>
      <c r="H90" s="17"/>
      <c r="I90" s="17"/>
      <c r="J90" s="17"/>
      <c r="K90" s="17"/>
      <c r="L90" s="17"/>
      <c r="M90" s="17"/>
      <c r="N90" s="50">
        <f>N91</f>
        <v>430497439.23000002</v>
      </c>
      <c r="O90" s="50">
        <f t="shared" ref="O90" si="15">O91</f>
        <v>430226208.63999999</v>
      </c>
      <c r="P90" s="50">
        <f>P91</f>
        <v>448386980.5</v>
      </c>
      <c r="Q90" s="50">
        <f t="shared" ref="Q90" si="16">Q91</f>
        <v>438590052.19999999</v>
      </c>
      <c r="R90" s="50">
        <f t="shared" ref="R90" si="17">R91</f>
        <v>402444562</v>
      </c>
      <c r="S90" s="50">
        <f t="shared" ref="S90" si="18">S91</f>
        <v>343573462</v>
      </c>
    </row>
    <row r="91" spans="1:19" ht="195" x14ac:dyDescent="0.25">
      <c r="A91" s="278">
        <v>2117</v>
      </c>
      <c r="B91" s="298" t="s">
        <v>180</v>
      </c>
      <c r="C91" s="278">
        <v>906</v>
      </c>
      <c r="D91" s="280" t="s">
        <v>181</v>
      </c>
      <c r="E91" s="120" t="s">
        <v>20</v>
      </c>
      <c r="F91" s="120" t="s">
        <v>182</v>
      </c>
      <c r="G91" s="120" t="s">
        <v>108</v>
      </c>
      <c r="H91" s="120" t="s">
        <v>183</v>
      </c>
      <c r="I91" s="10" t="s">
        <v>136</v>
      </c>
      <c r="J91" s="10" t="s">
        <v>184</v>
      </c>
      <c r="K91" s="10" t="s">
        <v>481</v>
      </c>
      <c r="L91" s="10"/>
      <c r="M91" s="10" t="s">
        <v>482</v>
      </c>
      <c r="N91" s="275">
        <v>430497439.23000002</v>
      </c>
      <c r="O91" s="275">
        <v>430226208.63999999</v>
      </c>
      <c r="P91" s="60">
        <v>448386980.5</v>
      </c>
      <c r="Q91" s="60">
        <v>438590052.19999999</v>
      </c>
      <c r="R91" s="275">
        <v>402444562</v>
      </c>
      <c r="S91" s="275">
        <v>343573462</v>
      </c>
    </row>
    <row r="92" spans="1:19" ht="60" x14ac:dyDescent="0.25">
      <c r="A92" s="278"/>
      <c r="B92" s="298"/>
      <c r="C92" s="278"/>
      <c r="D92" s="280"/>
      <c r="E92" s="10"/>
      <c r="F92" s="10"/>
      <c r="G92" s="10"/>
      <c r="H92" s="10" t="s">
        <v>185</v>
      </c>
      <c r="I92" s="10" t="s">
        <v>61</v>
      </c>
      <c r="J92" s="10" t="s">
        <v>186</v>
      </c>
      <c r="K92" s="10" t="s">
        <v>29</v>
      </c>
      <c r="L92" s="10" t="s">
        <v>187</v>
      </c>
      <c r="M92" s="10" t="s">
        <v>30</v>
      </c>
      <c r="N92" s="277"/>
      <c r="O92" s="277"/>
      <c r="P92" s="62"/>
      <c r="Q92" s="62"/>
      <c r="R92" s="277"/>
      <c r="S92" s="277"/>
    </row>
    <row r="93" spans="1:19" ht="90" x14ac:dyDescent="0.25">
      <c r="A93" s="278"/>
      <c r="B93" s="298"/>
      <c r="C93" s="278"/>
      <c r="D93" s="280"/>
      <c r="E93" s="10"/>
      <c r="F93" s="10"/>
      <c r="G93" s="10"/>
      <c r="H93" s="10"/>
      <c r="I93" s="10"/>
      <c r="J93" s="10"/>
      <c r="K93" s="10" t="s">
        <v>191</v>
      </c>
      <c r="L93" s="10"/>
      <c r="M93" s="10" t="s">
        <v>192</v>
      </c>
      <c r="N93" s="277"/>
      <c r="O93" s="277"/>
      <c r="P93" s="62"/>
      <c r="Q93" s="62"/>
      <c r="R93" s="277"/>
      <c r="S93" s="277"/>
    </row>
    <row r="94" spans="1:19" ht="120" x14ac:dyDescent="0.25">
      <c r="A94" s="278"/>
      <c r="B94" s="298"/>
      <c r="C94" s="278"/>
      <c r="D94" s="280"/>
      <c r="E94" s="10"/>
      <c r="F94" s="10"/>
      <c r="G94" s="10"/>
      <c r="H94" s="10"/>
      <c r="I94" s="10"/>
      <c r="J94" s="10"/>
      <c r="K94" s="10" t="s">
        <v>188</v>
      </c>
      <c r="L94" s="10"/>
      <c r="M94" s="10" t="s">
        <v>517</v>
      </c>
      <c r="N94" s="277"/>
      <c r="O94" s="277"/>
      <c r="P94" s="62"/>
      <c r="Q94" s="62"/>
      <c r="R94" s="277"/>
      <c r="S94" s="277"/>
    </row>
    <row r="95" spans="1:19" ht="135" x14ac:dyDescent="0.25">
      <c r="A95" s="278"/>
      <c r="B95" s="298"/>
      <c r="C95" s="278"/>
      <c r="D95" s="280"/>
      <c r="E95" s="10"/>
      <c r="F95" s="10"/>
      <c r="G95" s="10"/>
      <c r="H95" s="10"/>
      <c r="I95" s="10"/>
      <c r="J95" s="10"/>
      <c r="K95" s="10" t="s">
        <v>189</v>
      </c>
      <c r="L95" s="10"/>
      <c r="M95" s="10" t="s">
        <v>190</v>
      </c>
      <c r="N95" s="277"/>
      <c r="O95" s="277"/>
      <c r="P95" s="62"/>
      <c r="Q95" s="62"/>
      <c r="R95" s="277"/>
      <c r="S95" s="277"/>
    </row>
    <row r="96" spans="1:19" ht="285" x14ac:dyDescent="0.25">
      <c r="A96" s="278"/>
      <c r="B96" s="298"/>
      <c r="C96" s="278"/>
      <c r="D96" s="280"/>
      <c r="E96" s="10"/>
      <c r="F96" s="10"/>
      <c r="G96" s="10"/>
      <c r="H96" s="10"/>
      <c r="I96" s="10"/>
      <c r="J96" s="10"/>
      <c r="K96" s="10" t="s">
        <v>408</v>
      </c>
      <c r="L96" s="10"/>
      <c r="M96" s="10" t="s">
        <v>409</v>
      </c>
      <c r="N96" s="277"/>
      <c r="O96" s="277"/>
      <c r="P96" s="62"/>
      <c r="Q96" s="62"/>
      <c r="R96" s="277"/>
      <c r="S96" s="277"/>
    </row>
    <row r="97" spans="1:19" ht="90" x14ac:dyDescent="0.25">
      <c r="A97" s="240"/>
      <c r="B97" s="235"/>
      <c r="C97" s="240"/>
      <c r="D97" s="236"/>
      <c r="E97" s="10"/>
      <c r="F97" s="10"/>
      <c r="G97" s="10"/>
      <c r="H97" s="10"/>
      <c r="I97" s="10"/>
      <c r="J97" s="10"/>
      <c r="K97" s="27" t="s">
        <v>528</v>
      </c>
      <c r="L97" s="27"/>
      <c r="M97" s="27" t="s">
        <v>540</v>
      </c>
      <c r="N97" s="239"/>
      <c r="O97" s="239"/>
      <c r="P97" s="239"/>
      <c r="Q97" s="239"/>
      <c r="R97" s="239"/>
      <c r="S97" s="239"/>
    </row>
    <row r="98" spans="1:19" ht="135" x14ac:dyDescent="0.25">
      <c r="A98" s="261"/>
      <c r="B98" s="263"/>
      <c r="C98" s="261"/>
      <c r="D98" s="262"/>
      <c r="E98" s="10"/>
      <c r="F98" s="10"/>
      <c r="G98" s="10"/>
      <c r="H98" s="10"/>
      <c r="I98" s="10"/>
      <c r="J98" s="10"/>
      <c r="K98" s="265" t="s">
        <v>548</v>
      </c>
      <c r="L98" s="265"/>
      <c r="M98" s="265" t="s">
        <v>549</v>
      </c>
      <c r="N98" s="260"/>
      <c r="O98" s="260"/>
      <c r="P98" s="260"/>
      <c r="Q98" s="260"/>
      <c r="R98" s="260"/>
      <c r="S98" s="260"/>
    </row>
    <row r="99" spans="1:19" ht="150" x14ac:dyDescent="0.25">
      <c r="A99" s="195"/>
      <c r="B99" s="198"/>
      <c r="C99" s="194"/>
      <c r="D99" s="196"/>
      <c r="E99" s="10"/>
      <c r="F99" s="10"/>
      <c r="G99" s="10"/>
      <c r="H99" s="10"/>
      <c r="I99" s="10"/>
      <c r="J99" s="10"/>
      <c r="K99" s="10" t="s">
        <v>490</v>
      </c>
      <c r="L99" s="10"/>
      <c r="M99" s="10" t="s">
        <v>491</v>
      </c>
      <c r="N99" s="193"/>
      <c r="O99" s="193"/>
      <c r="P99" s="193"/>
      <c r="Q99" s="193"/>
      <c r="R99" s="193"/>
      <c r="S99" s="193"/>
    </row>
    <row r="100" spans="1:19" s="23" customFormat="1" ht="171" x14ac:dyDescent="0.2">
      <c r="A100" s="16">
        <v>2200</v>
      </c>
      <c r="B100" s="17" t="s">
        <v>462</v>
      </c>
      <c r="C100" s="90"/>
      <c r="D100" s="91"/>
      <c r="E100" s="17"/>
      <c r="F100" s="17"/>
      <c r="G100" s="17"/>
      <c r="H100" s="17"/>
      <c r="I100" s="17"/>
      <c r="J100" s="17"/>
      <c r="K100" s="17"/>
      <c r="L100" s="17"/>
      <c r="M100" s="17"/>
      <c r="N100" s="50">
        <f>N101+N103</f>
        <v>46831345</v>
      </c>
      <c r="O100" s="50">
        <f t="shared" ref="O100:S100" si="19">O101+O103</f>
        <v>46631631.550000004</v>
      </c>
      <c r="P100" s="50">
        <f t="shared" si="19"/>
        <v>53491355</v>
      </c>
      <c r="Q100" s="50">
        <f t="shared" si="19"/>
        <v>52458829</v>
      </c>
      <c r="R100" s="50">
        <f t="shared" si="19"/>
        <v>53408504</v>
      </c>
      <c r="S100" s="50">
        <f t="shared" si="19"/>
        <v>53408504</v>
      </c>
    </row>
    <row r="101" spans="1:19" ht="105" x14ac:dyDescent="0.25">
      <c r="A101" s="92">
        <v>2201</v>
      </c>
      <c r="B101" s="130" t="s">
        <v>429</v>
      </c>
      <c r="C101" s="128">
        <v>906</v>
      </c>
      <c r="D101" s="118" t="s">
        <v>224</v>
      </c>
      <c r="E101" s="93" t="s">
        <v>20</v>
      </c>
      <c r="F101" s="10" t="s">
        <v>375</v>
      </c>
      <c r="G101" s="10" t="s">
        <v>21</v>
      </c>
      <c r="H101" s="10" t="s">
        <v>24</v>
      </c>
      <c r="I101" s="10" t="s">
        <v>61</v>
      </c>
      <c r="J101" s="10" t="s">
        <v>26</v>
      </c>
      <c r="K101" s="10" t="s">
        <v>29</v>
      </c>
      <c r="L101" s="10"/>
      <c r="M101" s="10" t="s">
        <v>30</v>
      </c>
      <c r="N101" s="275">
        <v>6253693</v>
      </c>
      <c r="O101" s="275">
        <v>6140649.6699999999</v>
      </c>
      <c r="P101" s="275">
        <v>7334645</v>
      </c>
      <c r="Q101" s="275">
        <v>6806571</v>
      </c>
      <c r="R101" s="275">
        <v>7678146</v>
      </c>
      <c r="S101" s="275">
        <v>7678146</v>
      </c>
    </row>
    <row r="102" spans="1:19" ht="285" x14ac:dyDescent="0.25">
      <c r="A102" s="108"/>
      <c r="B102" s="131"/>
      <c r="C102" s="109"/>
      <c r="D102" s="119"/>
      <c r="E102" s="93" t="s">
        <v>22</v>
      </c>
      <c r="F102" s="10" t="s">
        <v>61</v>
      </c>
      <c r="G102" s="10" t="s">
        <v>23</v>
      </c>
      <c r="H102" s="10" t="s">
        <v>27</v>
      </c>
      <c r="I102" s="11" t="s">
        <v>61</v>
      </c>
      <c r="J102" s="10" t="s">
        <v>28</v>
      </c>
      <c r="K102" s="10" t="s">
        <v>191</v>
      </c>
      <c r="L102" s="4"/>
      <c r="M102" s="10" t="s">
        <v>192</v>
      </c>
      <c r="N102" s="276"/>
      <c r="O102" s="276"/>
      <c r="P102" s="276"/>
      <c r="Q102" s="276"/>
      <c r="R102" s="276"/>
      <c r="S102" s="276"/>
    </row>
    <row r="103" spans="1:19" ht="97.5" customHeight="1" x14ac:dyDescent="0.25">
      <c r="A103" s="126">
        <v>2206</v>
      </c>
      <c r="B103" s="305" t="s">
        <v>431</v>
      </c>
      <c r="C103" s="128">
        <v>906</v>
      </c>
      <c r="D103" s="118" t="s">
        <v>224</v>
      </c>
      <c r="E103" s="93" t="s">
        <v>20</v>
      </c>
      <c r="F103" s="10" t="s">
        <v>376</v>
      </c>
      <c r="G103" s="10" t="s">
        <v>21</v>
      </c>
      <c r="H103" s="10"/>
      <c r="I103" s="10"/>
      <c r="J103" s="10"/>
      <c r="K103" s="10" t="s">
        <v>29</v>
      </c>
      <c r="L103" s="10"/>
      <c r="M103" s="10" t="s">
        <v>30</v>
      </c>
      <c r="N103" s="275">
        <v>40577652</v>
      </c>
      <c r="O103" s="275">
        <v>40490981.880000003</v>
      </c>
      <c r="P103" s="275">
        <v>46156710</v>
      </c>
      <c r="Q103" s="275">
        <v>45652258</v>
      </c>
      <c r="R103" s="275">
        <v>45730358</v>
      </c>
      <c r="S103" s="275">
        <v>45730358</v>
      </c>
    </row>
    <row r="104" spans="1:19" ht="196.5" customHeight="1" x14ac:dyDescent="0.25">
      <c r="A104" s="127"/>
      <c r="B104" s="306"/>
      <c r="C104" s="129"/>
      <c r="D104" s="122"/>
      <c r="E104" s="93"/>
      <c r="F104" s="10"/>
      <c r="G104" s="10"/>
      <c r="H104" s="10"/>
      <c r="I104" s="10"/>
      <c r="J104" s="10"/>
      <c r="K104" s="10" t="s">
        <v>458</v>
      </c>
      <c r="L104" s="10"/>
      <c r="M104" s="10" t="s">
        <v>459</v>
      </c>
      <c r="N104" s="276"/>
      <c r="O104" s="276"/>
      <c r="P104" s="276"/>
      <c r="Q104" s="276"/>
      <c r="R104" s="276"/>
      <c r="S104" s="276"/>
    </row>
    <row r="105" spans="1:19" s="23" customFormat="1" ht="242.25" x14ac:dyDescent="0.2">
      <c r="A105" s="16">
        <v>2600</v>
      </c>
      <c r="B105" s="17" t="s">
        <v>463</v>
      </c>
      <c r="C105" s="24"/>
      <c r="D105" s="26"/>
      <c r="E105" s="17"/>
      <c r="F105" s="17"/>
      <c r="G105" s="17"/>
      <c r="H105" s="17"/>
      <c r="I105" s="17"/>
      <c r="J105" s="17"/>
      <c r="K105" s="17"/>
      <c r="L105" s="17"/>
      <c r="M105" s="17"/>
      <c r="N105" s="50">
        <f>N106++N108+N112+N113+N119++N115+N117</f>
        <v>893711020</v>
      </c>
      <c r="O105" s="50">
        <f>O106++O108+O112+O113+O119++O115+O117</f>
        <v>892088274.95000005</v>
      </c>
      <c r="P105" s="50">
        <f>P106++P108+P112+P113+P119++P115+P117+P110</f>
        <v>948873850</v>
      </c>
      <c r="Q105" s="50">
        <f>Q106++Q108+Q112+Q113+Q119++Q115+Q117</f>
        <v>959410500</v>
      </c>
      <c r="R105" s="50">
        <f>R106++R108+R112+R113+R119++R115+R117</f>
        <v>959410500</v>
      </c>
      <c r="S105" s="50">
        <f>S106++S108+S112+S113+S119++S115+S117</f>
        <v>945386800</v>
      </c>
    </row>
    <row r="106" spans="1:19" ht="235.5" customHeight="1" x14ac:dyDescent="0.25">
      <c r="A106" s="270">
        <v>2622</v>
      </c>
      <c r="B106" s="268" t="s">
        <v>193</v>
      </c>
      <c r="C106" s="270">
        <v>906</v>
      </c>
      <c r="D106" s="279" t="s">
        <v>194</v>
      </c>
      <c r="E106" s="10" t="s">
        <v>78</v>
      </c>
      <c r="F106" s="10" t="s">
        <v>195</v>
      </c>
      <c r="G106" s="10" t="s">
        <v>80</v>
      </c>
      <c r="H106" s="268"/>
      <c r="I106" s="268"/>
      <c r="J106" s="268"/>
      <c r="K106" s="10" t="s">
        <v>199</v>
      </c>
      <c r="L106" s="10"/>
      <c r="M106" s="10" t="s">
        <v>104</v>
      </c>
      <c r="N106" s="275">
        <f>382645999.59+57765100+18238600</f>
        <v>458649699.58999997</v>
      </c>
      <c r="O106" s="275">
        <f>382268302.72+57765100+18238600</f>
        <v>458272002.72000003</v>
      </c>
      <c r="P106" s="60">
        <v>473017860</v>
      </c>
      <c r="Q106" s="60">
        <v>478717200</v>
      </c>
      <c r="R106" s="275">
        <v>478717200</v>
      </c>
      <c r="S106" s="275">
        <v>472904100</v>
      </c>
    </row>
    <row r="107" spans="1:19" ht="60" x14ac:dyDescent="0.25">
      <c r="A107" s="271"/>
      <c r="B107" s="269"/>
      <c r="C107" s="271"/>
      <c r="D107" s="281"/>
      <c r="E107" s="9" t="s">
        <v>196</v>
      </c>
      <c r="F107" s="10" t="s">
        <v>197</v>
      </c>
      <c r="G107" s="10" t="s">
        <v>198</v>
      </c>
      <c r="H107" s="269"/>
      <c r="I107" s="269"/>
      <c r="J107" s="269"/>
      <c r="K107" s="6"/>
      <c r="L107" s="4"/>
      <c r="M107" s="9"/>
      <c r="N107" s="276"/>
      <c r="O107" s="276"/>
      <c r="P107" s="61"/>
      <c r="Q107" s="61"/>
      <c r="R107" s="276"/>
      <c r="S107" s="276"/>
    </row>
    <row r="108" spans="1:19" ht="270" x14ac:dyDescent="0.25">
      <c r="A108" s="12">
        <v>2622</v>
      </c>
      <c r="B108" s="10" t="s">
        <v>200</v>
      </c>
      <c r="C108" s="12">
        <v>906</v>
      </c>
      <c r="D108" s="21" t="s">
        <v>194</v>
      </c>
      <c r="E108" s="10" t="s">
        <v>78</v>
      </c>
      <c r="F108" s="10" t="s">
        <v>202</v>
      </c>
      <c r="G108" s="10" t="s">
        <v>80</v>
      </c>
      <c r="H108" s="10" t="s">
        <v>203</v>
      </c>
      <c r="I108" s="10" t="s">
        <v>204</v>
      </c>
      <c r="J108" s="10" t="s">
        <v>205</v>
      </c>
      <c r="K108" s="10" t="s">
        <v>206</v>
      </c>
      <c r="L108" s="10"/>
      <c r="M108" s="10" t="s">
        <v>207</v>
      </c>
      <c r="N108" s="46">
        <v>33802900</v>
      </c>
      <c r="O108" s="46">
        <v>33665732.240000002</v>
      </c>
      <c r="P108" s="46">
        <v>33141500</v>
      </c>
      <c r="Q108" s="46">
        <v>35034000</v>
      </c>
      <c r="R108" s="46">
        <v>35034000</v>
      </c>
      <c r="S108" s="46">
        <v>35034000</v>
      </c>
    </row>
    <row r="109" spans="1:19" ht="90" x14ac:dyDescent="0.25">
      <c r="A109" s="12"/>
      <c r="B109" s="10"/>
      <c r="C109" s="12"/>
      <c r="D109" s="21"/>
      <c r="E109" s="10"/>
      <c r="F109" s="10"/>
      <c r="G109" s="10"/>
      <c r="H109" s="10"/>
      <c r="I109" s="10"/>
      <c r="J109" s="10"/>
      <c r="K109" s="6" t="s">
        <v>483</v>
      </c>
      <c r="L109" s="4"/>
      <c r="M109" s="9" t="s">
        <v>484</v>
      </c>
      <c r="N109" s="237"/>
      <c r="O109" s="237"/>
      <c r="P109" s="237"/>
      <c r="Q109" s="237"/>
      <c r="R109" s="237"/>
      <c r="S109" s="237"/>
    </row>
    <row r="110" spans="1:19" ht="270" x14ac:dyDescent="0.25">
      <c r="A110" s="12">
        <v>2622</v>
      </c>
      <c r="B110" s="10" t="s">
        <v>524</v>
      </c>
      <c r="C110" s="12">
        <v>906</v>
      </c>
      <c r="D110" s="21" t="s">
        <v>194</v>
      </c>
      <c r="E110" s="10" t="s">
        <v>78</v>
      </c>
      <c r="F110" s="10" t="s">
        <v>202</v>
      </c>
      <c r="G110" s="10" t="s">
        <v>80</v>
      </c>
      <c r="H110" s="10" t="s">
        <v>203</v>
      </c>
      <c r="I110" s="10" t="s">
        <v>204</v>
      </c>
      <c r="J110" s="10" t="s">
        <v>205</v>
      </c>
      <c r="K110" s="9" t="s">
        <v>525</v>
      </c>
      <c r="L110" s="4"/>
      <c r="M110" s="241" t="s">
        <v>526</v>
      </c>
      <c r="N110" s="275">
        <v>0</v>
      </c>
      <c r="O110" s="275">
        <v>0</v>
      </c>
      <c r="P110" s="275">
        <v>0</v>
      </c>
      <c r="Q110" s="275"/>
      <c r="R110" s="275"/>
      <c r="S110" s="275"/>
    </row>
    <row r="111" spans="1:19" ht="180" x14ac:dyDescent="0.25">
      <c r="A111" s="12"/>
      <c r="B111" s="10"/>
      <c r="C111" s="12"/>
      <c r="D111" s="21"/>
      <c r="E111" s="10"/>
      <c r="F111" s="10"/>
      <c r="G111" s="10"/>
      <c r="H111" s="10"/>
      <c r="I111" s="10"/>
      <c r="J111" s="10"/>
      <c r="K111" s="9" t="s">
        <v>527</v>
      </c>
      <c r="L111" s="4"/>
      <c r="M111" s="241" t="s">
        <v>526</v>
      </c>
      <c r="N111" s="276"/>
      <c r="O111" s="276"/>
      <c r="P111" s="276"/>
      <c r="Q111" s="276"/>
      <c r="R111" s="276"/>
      <c r="S111" s="276"/>
    </row>
    <row r="112" spans="1:19" ht="409.5" x14ac:dyDescent="0.25">
      <c r="A112" s="12">
        <v>2640</v>
      </c>
      <c r="B112" s="10" t="s">
        <v>208</v>
      </c>
      <c r="C112" s="12">
        <v>906</v>
      </c>
      <c r="D112" s="21" t="s">
        <v>221</v>
      </c>
      <c r="E112" s="10" t="s">
        <v>78</v>
      </c>
      <c r="F112" s="10" t="s">
        <v>209</v>
      </c>
      <c r="G112" s="10" t="s">
        <v>80</v>
      </c>
      <c r="H112" s="10" t="s">
        <v>210</v>
      </c>
      <c r="I112" s="10" t="s">
        <v>204</v>
      </c>
      <c r="J112" s="10" t="s">
        <v>211</v>
      </c>
      <c r="K112" s="10" t="s">
        <v>212</v>
      </c>
      <c r="L112" s="10"/>
      <c r="M112" s="10" t="s">
        <v>213</v>
      </c>
      <c r="N112" s="238">
        <v>2014000</v>
      </c>
      <c r="O112" s="238">
        <v>2014000</v>
      </c>
      <c r="P112" s="238">
        <v>2295000</v>
      </c>
      <c r="Q112" s="238">
        <v>2295000</v>
      </c>
      <c r="R112" s="238">
        <v>2295000</v>
      </c>
      <c r="S112" s="238">
        <v>2295000</v>
      </c>
    </row>
    <row r="113" spans="1:19" ht="75" x14ac:dyDescent="0.25">
      <c r="A113" s="270">
        <v>2622</v>
      </c>
      <c r="B113" s="268" t="s">
        <v>214</v>
      </c>
      <c r="C113" s="270">
        <v>906</v>
      </c>
      <c r="D113" s="279" t="s">
        <v>140</v>
      </c>
      <c r="E113" s="268" t="s">
        <v>78</v>
      </c>
      <c r="F113" s="268" t="s">
        <v>215</v>
      </c>
      <c r="G113" s="268" t="s">
        <v>80</v>
      </c>
      <c r="H113" s="268" t="s">
        <v>216</v>
      </c>
      <c r="I113" s="268" t="s">
        <v>61</v>
      </c>
      <c r="J113" s="268" t="s">
        <v>217</v>
      </c>
      <c r="K113" s="10" t="s">
        <v>218</v>
      </c>
      <c r="L113" s="10"/>
      <c r="M113" s="10" t="s">
        <v>219</v>
      </c>
      <c r="N113" s="275">
        <v>7510300</v>
      </c>
      <c r="O113" s="275">
        <v>7221884.3600000003</v>
      </c>
      <c r="P113" s="60">
        <v>5256200</v>
      </c>
      <c r="Q113" s="60">
        <v>9256200</v>
      </c>
      <c r="R113" s="275">
        <v>9256200</v>
      </c>
      <c r="S113" s="275">
        <v>9256200</v>
      </c>
    </row>
    <row r="114" spans="1:19" ht="90" customHeight="1" x14ac:dyDescent="0.25">
      <c r="A114" s="271"/>
      <c r="B114" s="269"/>
      <c r="C114" s="271"/>
      <c r="D114" s="281"/>
      <c r="E114" s="269"/>
      <c r="F114" s="269"/>
      <c r="G114" s="269"/>
      <c r="H114" s="269"/>
      <c r="I114" s="269"/>
      <c r="J114" s="269"/>
      <c r="K114" s="10"/>
      <c r="L114" s="10"/>
      <c r="M114" s="10"/>
      <c r="N114" s="276"/>
      <c r="O114" s="276"/>
      <c r="P114" s="61"/>
      <c r="Q114" s="61"/>
      <c r="R114" s="276"/>
      <c r="S114" s="276"/>
    </row>
    <row r="115" spans="1:19" ht="225" x14ac:dyDescent="0.25">
      <c r="A115" s="270">
        <v>2622</v>
      </c>
      <c r="B115" s="268" t="s">
        <v>220</v>
      </c>
      <c r="C115" s="270">
        <v>906</v>
      </c>
      <c r="D115" s="279" t="s">
        <v>221</v>
      </c>
      <c r="E115" s="10" t="s">
        <v>78</v>
      </c>
      <c r="F115" s="10" t="s">
        <v>215</v>
      </c>
      <c r="G115" s="10" t="s">
        <v>80</v>
      </c>
      <c r="H115" s="270"/>
      <c r="I115" s="270"/>
      <c r="J115" s="270"/>
      <c r="K115" s="10" t="s">
        <v>222</v>
      </c>
      <c r="L115" s="10"/>
      <c r="M115" s="10" t="s">
        <v>223</v>
      </c>
      <c r="N115" s="275">
        <f>107722980+265418100</f>
        <v>373141080</v>
      </c>
      <c r="O115" s="275">
        <f>106920457.04+265417679.73</f>
        <v>372338136.76999998</v>
      </c>
      <c r="P115" s="60">
        <v>423938390</v>
      </c>
      <c r="Q115" s="60">
        <v>412672900</v>
      </c>
      <c r="R115" s="275">
        <v>412672900</v>
      </c>
      <c r="S115" s="275">
        <v>405865900</v>
      </c>
    </row>
    <row r="116" spans="1:19" ht="60" x14ac:dyDescent="0.25">
      <c r="A116" s="271"/>
      <c r="B116" s="269"/>
      <c r="C116" s="271"/>
      <c r="D116" s="281"/>
      <c r="E116" s="10" t="s">
        <v>196</v>
      </c>
      <c r="F116" s="10" t="s">
        <v>197</v>
      </c>
      <c r="G116" s="10" t="s">
        <v>198</v>
      </c>
      <c r="H116" s="271"/>
      <c r="I116" s="271"/>
      <c r="J116" s="271"/>
      <c r="K116" s="10"/>
      <c r="L116" s="10"/>
      <c r="M116" s="10"/>
      <c r="N116" s="276"/>
      <c r="O116" s="276"/>
      <c r="P116" s="61"/>
      <c r="Q116" s="61"/>
      <c r="R116" s="276"/>
      <c r="S116" s="276"/>
    </row>
    <row r="117" spans="1:19" ht="315" x14ac:dyDescent="0.25">
      <c r="A117" s="102">
        <v>2643</v>
      </c>
      <c r="B117" s="101" t="s">
        <v>454</v>
      </c>
      <c r="C117" s="102">
        <v>906</v>
      </c>
      <c r="D117" s="103" t="s">
        <v>321</v>
      </c>
      <c r="E117" s="10" t="s">
        <v>78</v>
      </c>
      <c r="F117" s="10" t="s">
        <v>225</v>
      </c>
      <c r="G117" s="10" t="s">
        <v>80</v>
      </c>
      <c r="H117" s="102"/>
      <c r="I117" s="102"/>
      <c r="J117" s="102"/>
      <c r="K117" s="10" t="s">
        <v>492</v>
      </c>
      <c r="L117" s="10"/>
      <c r="M117" s="10" t="s">
        <v>493</v>
      </c>
      <c r="N117" s="99">
        <v>11602700</v>
      </c>
      <c r="O117" s="99">
        <v>11602672.800000001</v>
      </c>
      <c r="P117" s="99">
        <v>2776300</v>
      </c>
      <c r="Q117" s="99">
        <v>12401800</v>
      </c>
      <c r="R117" s="99">
        <v>12401800</v>
      </c>
      <c r="S117" s="99">
        <v>12401800</v>
      </c>
    </row>
    <row r="118" spans="1:19" x14ac:dyDescent="0.25">
      <c r="A118" s="233"/>
      <c r="B118" s="232"/>
      <c r="C118" s="233"/>
      <c r="D118" s="234"/>
      <c r="E118" s="10"/>
      <c r="F118" s="10"/>
      <c r="G118" s="10"/>
      <c r="H118" s="233"/>
      <c r="I118" s="233"/>
      <c r="J118" s="233"/>
      <c r="K118" s="10"/>
      <c r="L118" s="10"/>
      <c r="M118" s="10"/>
      <c r="N118" s="231"/>
      <c r="O118" s="231"/>
      <c r="P118" s="231"/>
      <c r="Q118" s="231"/>
      <c r="R118" s="231"/>
      <c r="S118" s="231"/>
    </row>
    <row r="119" spans="1:19" ht="225" x14ac:dyDescent="0.25">
      <c r="A119" s="12">
        <v>2642</v>
      </c>
      <c r="B119" s="10" t="s">
        <v>435</v>
      </c>
      <c r="C119" s="12">
        <v>906</v>
      </c>
      <c r="D119" s="21" t="s">
        <v>224</v>
      </c>
      <c r="E119" s="10" t="s">
        <v>78</v>
      </c>
      <c r="F119" s="10" t="s">
        <v>225</v>
      </c>
      <c r="G119" s="10" t="s">
        <v>80</v>
      </c>
      <c r="H119" s="10" t="s">
        <v>226</v>
      </c>
      <c r="I119" s="10" t="s">
        <v>61</v>
      </c>
      <c r="J119" s="10" t="s">
        <v>28</v>
      </c>
      <c r="K119" s="10" t="s">
        <v>227</v>
      </c>
      <c r="L119" s="10"/>
      <c r="M119" s="10" t="s">
        <v>228</v>
      </c>
      <c r="N119" s="46">
        <v>6990340.4100000001</v>
      </c>
      <c r="O119" s="46">
        <v>6973846.0599999996</v>
      </c>
      <c r="P119" s="46">
        <v>8448600</v>
      </c>
      <c r="Q119" s="46">
        <v>9033400</v>
      </c>
      <c r="R119" s="46">
        <v>9033400</v>
      </c>
      <c r="S119" s="46">
        <v>7629800</v>
      </c>
    </row>
    <row r="120" spans="1:19" s="23" customFormat="1" ht="42.75" x14ac:dyDescent="0.2">
      <c r="A120" s="36"/>
      <c r="B120" s="35" t="s">
        <v>383</v>
      </c>
      <c r="C120" s="36">
        <v>908</v>
      </c>
      <c r="D120" s="37"/>
      <c r="E120" s="35"/>
      <c r="F120" s="35"/>
      <c r="G120" s="35"/>
      <c r="H120" s="35"/>
      <c r="I120" s="35"/>
      <c r="J120" s="35"/>
      <c r="K120" s="35"/>
      <c r="L120" s="35"/>
      <c r="M120" s="35"/>
      <c r="N120" s="48">
        <f t="shared" ref="N120:S120" si="20">N127+N121</f>
        <v>130409472.12</v>
      </c>
      <c r="O120" s="48">
        <f t="shared" si="20"/>
        <v>130367402.54000001</v>
      </c>
      <c r="P120" s="48">
        <f t="shared" si="20"/>
        <v>970200</v>
      </c>
      <c r="Q120" s="48">
        <f t="shared" si="20"/>
        <v>0</v>
      </c>
      <c r="R120" s="48">
        <f t="shared" si="20"/>
        <v>0</v>
      </c>
      <c r="S120" s="48">
        <f t="shared" si="20"/>
        <v>0</v>
      </c>
    </row>
    <row r="121" spans="1:19" s="23" customFormat="1" ht="171" x14ac:dyDescent="0.2">
      <c r="A121" s="97">
        <v>2200</v>
      </c>
      <c r="B121" s="31" t="s">
        <v>462</v>
      </c>
      <c r="C121" s="97"/>
      <c r="D121" s="91"/>
      <c r="E121" s="31"/>
      <c r="F121" s="31"/>
      <c r="G121" s="31"/>
      <c r="H121" s="31"/>
      <c r="I121" s="31"/>
      <c r="J121" s="31"/>
      <c r="K121" s="17"/>
      <c r="L121" s="17"/>
      <c r="M121" s="17"/>
      <c r="N121" s="165">
        <f>N124+N122</f>
        <v>1598065.36</v>
      </c>
      <c r="O121" s="165">
        <f t="shared" ref="O121:S121" si="21">O124+O122</f>
        <v>1598065.36</v>
      </c>
      <c r="P121" s="165">
        <f t="shared" si="21"/>
        <v>970200</v>
      </c>
      <c r="Q121" s="165">
        <f t="shared" si="21"/>
        <v>0</v>
      </c>
      <c r="R121" s="165">
        <f t="shared" si="21"/>
        <v>0</v>
      </c>
      <c r="S121" s="165">
        <f t="shared" si="21"/>
        <v>0</v>
      </c>
    </row>
    <row r="122" spans="1:19" ht="45" customHeight="1" x14ac:dyDescent="0.25">
      <c r="A122" s="161">
        <v>2201</v>
      </c>
      <c r="B122" s="130" t="s">
        <v>429</v>
      </c>
      <c r="C122" s="161">
        <v>908</v>
      </c>
      <c r="D122" s="166" t="s">
        <v>397</v>
      </c>
      <c r="E122" s="268" t="s">
        <v>20</v>
      </c>
      <c r="F122" s="130" t="s">
        <v>467</v>
      </c>
      <c r="G122" s="130" t="s">
        <v>108</v>
      </c>
      <c r="H122" s="130"/>
      <c r="I122" s="130"/>
      <c r="J122" s="158"/>
      <c r="K122" s="93" t="s">
        <v>29</v>
      </c>
      <c r="L122" s="10"/>
      <c r="M122" s="84" t="s">
        <v>30</v>
      </c>
      <c r="N122" s="85">
        <v>354750</v>
      </c>
      <c r="O122" s="85">
        <v>354750</v>
      </c>
      <c r="P122" s="85">
        <v>970200</v>
      </c>
      <c r="Q122" s="85">
        <v>0</v>
      </c>
      <c r="R122" s="85"/>
      <c r="S122" s="155"/>
    </row>
    <row r="123" spans="1:19" ht="75" x14ac:dyDescent="0.25">
      <c r="A123" s="162"/>
      <c r="B123" s="153"/>
      <c r="C123" s="162"/>
      <c r="D123" s="167"/>
      <c r="E123" s="269"/>
      <c r="F123" s="153"/>
      <c r="G123" s="153"/>
      <c r="H123" s="153"/>
      <c r="I123" s="153"/>
      <c r="J123" s="159"/>
      <c r="K123" s="93" t="s">
        <v>468</v>
      </c>
      <c r="L123" s="10"/>
      <c r="M123" s="84" t="s">
        <v>469</v>
      </c>
      <c r="N123" s="86"/>
      <c r="O123" s="86"/>
      <c r="P123" s="86"/>
      <c r="Q123" s="86"/>
      <c r="R123" s="86"/>
      <c r="S123" s="157"/>
    </row>
    <row r="124" spans="1:19" ht="120" x14ac:dyDescent="0.25">
      <c r="A124" s="109">
        <v>2218</v>
      </c>
      <c r="B124" s="163" t="s">
        <v>401</v>
      </c>
      <c r="C124" s="160">
        <v>908</v>
      </c>
      <c r="D124" s="154" t="s">
        <v>402</v>
      </c>
      <c r="E124" s="159" t="s">
        <v>20</v>
      </c>
      <c r="F124" s="159" t="s">
        <v>403</v>
      </c>
      <c r="G124" s="159" t="s">
        <v>108</v>
      </c>
      <c r="H124" s="159" t="s">
        <v>24</v>
      </c>
      <c r="I124" s="159" t="s">
        <v>332</v>
      </c>
      <c r="J124" s="159" t="s">
        <v>26</v>
      </c>
      <c r="K124" s="10" t="s">
        <v>404</v>
      </c>
      <c r="L124" s="10"/>
      <c r="M124" s="84" t="s">
        <v>405</v>
      </c>
      <c r="N124" s="164">
        <v>1243315.3600000001</v>
      </c>
      <c r="O124" s="164">
        <v>1243315.3600000001</v>
      </c>
      <c r="P124" s="164"/>
      <c r="Q124" s="164"/>
      <c r="R124" s="164"/>
      <c r="S124" s="156"/>
    </row>
    <row r="125" spans="1:19" ht="120" x14ac:dyDescent="0.25">
      <c r="A125" s="109"/>
      <c r="B125" s="163"/>
      <c r="C125" s="186"/>
      <c r="D125" s="182"/>
      <c r="E125" s="183"/>
      <c r="F125" s="183"/>
      <c r="G125" s="183"/>
      <c r="H125" s="183"/>
      <c r="I125" s="183"/>
      <c r="J125" s="183"/>
      <c r="K125" s="10" t="s">
        <v>487</v>
      </c>
      <c r="L125" s="10"/>
      <c r="M125" s="84" t="s">
        <v>518</v>
      </c>
      <c r="N125" s="185"/>
      <c r="O125" s="185"/>
      <c r="P125" s="185"/>
      <c r="Q125" s="185"/>
      <c r="R125" s="185"/>
      <c r="S125" s="184"/>
    </row>
    <row r="126" spans="1:19" ht="180" x14ac:dyDescent="0.25">
      <c r="A126" s="109"/>
      <c r="B126" s="163"/>
      <c r="C126" s="143"/>
      <c r="D126" s="21"/>
      <c r="E126" s="10"/>
      <c r="F126" s="10"/>
      <c r="G126" s="10"/>
      <c r="H126" s="10"/>
      <c r="I126" s="10"/>
      <c r="J126" s="10"/>
      <c r="K126" s="10" t="s">
        <v>465</v>
      </c>
      <c r="L126" s="10"/>
      <c r="M126" s="84" t="s">
        <v>466</v>
      </c>
      <c r="N126" s="164"/>
      <c r="O126" s="164"/>
      <c r="P126" s="164"/>
      <c r="Q126" s="164"/>
      <c r="R126" s="164"/>
      <c r="S126" s="156"/>
    </row>
    <row r="127" spans="1:19" s="23" customFormat="1" ht="234.75" customHeight="1" x14ac:dyDescent="0.2">
      <c r="A127" s="137">
        <v>2600</v>
      </c>
      <c r="B127" s="139" t="s">
        <v>463</v>
      </c>
      <c r="C127" s="16"/>
      <c r="D127" s="26"/>
      <c r="E127" s="17"/>
      <c r="F127" s="17"/>
      <c r="G127" s="17"/>
      <c r="H127" s="17"/>
      <c r="I127" s="17"/>
      <c r="J127" s="17"/>
      <c r="K127" s="17"/>
      <c r="L127" s="17"/>
      <c r="M127" s="17"/>
      <c r="N127" s="47">
        <f>SUM(N128:N131)</f>
        <v>128811406.76000001</v>
      </c>
      <c r="O127" s="47">
        <f t="shared" ref="O127:S127" si="22">SUM(O128:O131)</f>
        <v>128769337.18000001</v>
      </c>
      <c r="P127" s="47">
        <f t="shared" si="22"/>
        <v>0</v>
      </c>
      <c r="Q127" s="47">
        <f t="shared" si="22"/>
        <v>0</v>
      </c>
      <c r="R127" s="47">
        <f t="shared" si="22"/>
        <v>0</v>
      </c>
      <c r="S127" s="47">
        <f t="shared" si="22"/>
        <v>0</v>
      </c>
    </row>
    <row r="128" spans="1:19" ht="255" x14ac:dyDescent="0.25">
      <c r="A128" s="270">
        <v>2640</v>
      </c>
      <c r="B128" s="10" t="s">
        <v>384</v>
      </c>
      <c r="C128" s="12">
        <v>908</v>
      </c>
      <c r="D128" s="21" t="s">
        <v>201</v>
      </c>
      <c r="E128" s="10" t="s">
        <v>78</v>
      </c>
      <c r="F128" s="10" t="s">
        <v>385</v>
      </c>
      <c r="G128" s="10" t="s">
        <v>80</v>
      </c>
      <c r="H128" s="10" t="s">
        <v>386</v>
      </c>
      <c r="I128" s="10" t="s">
        <v>387</v>
      </c>
      <c r="J128" s="10" t="s">
        <v>388</v>
      </c>
      <c r="K128" s="10" t="s">
        <v>389</v>
      </c>
      <c r="L128" s="10"/>
      <c r="M128" s="10" t="s">
        <v>390</v>
      </c>
      <c r="N128" s="275">
        <v>273956.76</v>
      </c>
      <c r="O128" s="275">
        <v>273956.76</v>
      </c>
      <c r="P128" s="112"/>
      <c r="Q128" s="112"/>
      <c r="R128" s="275"/>
      <c r="S128" s="275"/>
    </row>
    <row r="129" spans="1:19" x14ac:dyDescent="0.25">
      <c r="A129" s="271"/>
      <c r="B129" s="10"/>
      <c r="C129" s="12"/>
      <c r="D129" s="21"/>
      <c r="E129" s="10"/>
      <c r="F129" s="10"/>
      <c r="G129" s="10"/>
      <c r="H129" s="10"/>
      <c r="I129" s="10"/>
      <c r="J129" s="10"/>
      <c r="K129" s="10"/>
      <c r="L129" s="10"/>
      <c r="M129" s="10"/>
      <c r="N129" s="276"/>
      <c r="O129" s="276"/>
      <c r="P129" s="113"/>
      <c r="Q129" s="113"/>
      <c r="R129" s="276"/>
      <c r="S129" s="276"/>
    </row>
    <row r="130" spans="1:19" ht="300" x14ac:dyDescent="0.25">
      <c r="A130" s="12">
        <v>2640</v>
      </c>
      <c r="B130" s="10" t="s">
        <v>391</v>
      </c>
      <c r="C130" s="12">
        <v>908</v>
      </c>
      <c r="D130" s="21" t="s">
        <v>392</v>
      </c>
      <c r="E130" s="10" t="s">
        <v>78</v>
      </c>
      <c r="F130" s="10" t="s">
        <v>393</v>
      </c>
      <c r="G130" s="10" t="s">
        <v>80</v>
      </c>
      <c r="H130" s="10" t="s">
        <v>386</v>
      </c>
      <c r="I130" s="10" t="s">
        <v>394</v>
      </c>
      <c r="J130" s="10" t="s">
        <v>388</v>
      </c>
      <c r="K130" s="10" t="s">
        <v>488</v>
      </c>
      <c r="L130" s="10"/>
      <c r="M130" s="10" t="s">
        <v>395</v>
      </c>
      <c r="N130" s="46">
        <v>84194010</v>
      </c>
      <c r="O130" s="46">
        <v>84194010</v>
      </c>
      <c r="P130" s="46"/>
      <c r="Q130" s="46"/>
      <c r="R130" s="46"/>
      <c r="S130" s="46"/>
    </row>
    <row r="131" spans="1:19" ht="300" x14ac:dyDescent="0.25">
      <c r="A131" s="88">
        <v>2640</v>
      </c>
      <c r="B131" s="29" t="s">
        <v>396</v>
      </c>
      <c r="C131" s="28">
        <v>908</v>
      </c>
      <c r="D131" s="30" t="s">
        <v>397</v>
      </c>
      <c r="E131" s="29" t="s">
        <v>78</v>
      </c>
      <c r="F131" s="29" t="s">
        <v>393</v>
      </c>
      <c r="G131" s="29" t="s">
        <v>80</v>
      </c>
      <c r="H131" s="29" t="s">
        <v>398</v>
      </c>
      <c r="I131" s="29" t="s">
        <v>61</v>
      </c>
      <c r="J131" s="29" t="s">
        <v>211</v>
      </c>
      <c r="K131" s="29" t="s">
        <v>399</v>
      </c>
      <c r="L131" s="29"/>
      <c r="M131" s="29" t="s">
        <v>400</v>
      </c>
      <c r="N131" s="51">
        <v>44343440</v>
      </c>
      <c r="O131" s="51">
        <v>44301370.420000002</v>
      </c>
      <c r="P131" s="63"/>
      <c r="Q131" s="63"/>
      <c r="R131" s="63"/>
      <c r="S131" s="51"/>
    </row>
    <row r="132" spans="1:19" s="23" customFormat="1" ht="85.5" x14ac:dyDescent="0.2">
      <c r="A132" s="36"/>
      <c r="B132" s="35" t="s">
        <v>229</v>
      </c>
      <c r="C132" s="36">
        <v>909</v>
      </c>
      <c r="D132" s="37"/>
      <c r="E132" s="35"/>
      <c r="F132" s="35"/>
      <c r="G132" s="35"/>
      <c r="H132" s="35"/>
      <c r="I132" s="35"/>
      <c r="J132" s="35"/>
      <c r="K132" s="35"/>
      <c r="L132" s="35"/>
      <c r="M132" s="35"/>
      <c r="N132" s="48">
        <f t="shared" ref="N132:S132" si="23">N133+N160+N165</f>
        <v>616598818.21000004</v>
      </c>
      <c r="O132" s="48">
        <f t="shared" si="23"/>
        <v>541870559.63000011</v>
      </c>
      <c r="P132" s="48">
        <f t="shared" si="23"/>
        <v>462718234.65999997</v>
      </c>
      <c r="Q132" s="48">
        <f t="shared" si="23"/>
        <v>331278573</v>
      </c>
      <c r="R132" s="48">
        <f t="shared" si="23"/>
        <v>345507623</v>
      </c>
      <c r="S132" s="48">
        <f t="shared" si="23"/>
        <v>261845723</v>
      </c>
    </row>
    <row r="133" spans="1:19" s="23" customFormat="1" ht="128.25" x14ac:dyDescent="0.2">
      <c r="A133" s="133">
        <v>2100</v>
      </c>
      <c r="B133" s="142" t="s">
        <v>464</v>
      </c>
      <c r="C133" s="17"/>
      <c r="D133" s="26"/>
      <c r="E133" s="17"/>
      <c r="F133" s="17"/>
      <c r="G133" s="17"/>
      <c r="H133" s="17"/>
      <c r="I133" s="17"/>
      <c r="J133" s="17"/>
      <c r="K133" s="17"/>
      <c r="L133" s="17"/>
      <c r="M133" s="17"/>
      <c r="N133" s="47">
        <f t="shared" ref="N133:S133" si="24">N135+N137+N140+N142+N145+N148+N150+N152+N154+N157+N134</f>
        <v>519977969.44999999</v>
      </c>
      <c r="O133" s="47">
        <f t="shared" si="24"/>
        <v>454309032.56000006</v>
      </c>
      <c r="P133" s="47">
        <f>P135+P137+P140+P142+P145+P148+P150+P152+P154+P157+P134+P144</f>
        <v>380524927.65999997</v>
      </c>
      <c r="Q133" s="47">
        <f t="shared" si="24"/>
        <v>230403059</v>
      </c>
      <c r="R133" s="47">
        <f t="shared" si="24"/>
        <v>244632109</v>
      </c>
      <c r="S133" s="47">
        <f t="shared" si="24"/>
        <v>160970209</v>
      </c>
    </row>
    <row r="134" spans="1:19" s="148" customFormat="1" x14ac:dyDescent="0.25">
      <c r="A134" s="150"/>
      <c r="B134" s="149"/>
      <c r="C134" s="145"/>
      <c r="D134" s="146"/>
      <c r="E134" s="9"/>
      <c r="F134" s="9"/>
      <c r="G134" s="10"/>
      <c r="H134" s="9"/>
      <c r="I134" s="9"/>
      <c r="J134" s="9"/>
      <c r="K134" s="9"/>
      <c r="L134" s="9"/>
      <c r="M134" s="152"/>
      <c r="N134" s="147"/>
      <c r="O134" s="147"/>
      <c r="P134" s="144"/>
      <c r="Q134" s="147"/>
      <c r="R134" s="147"/>
      <c r="S134" s="147"/>
    </row>
    <row r="135" spans="1:19" ht="150" x14ac:dyDescent="0.25">
      <c r="A135" s="270">
        <v>2105</v>
      </c>
      <c r="B135" s="268" t="s">
        <v>233</v>
      </c>
      <c r="C135" s="270">
        <v>909</v>
      </c>
      <c r="D135" s="279" t="s">
        <v>489</v>
      </c>
      <c r="E135" s="10" t="s">
        <v>20</v>
      </c>
      <c r="F135" s="10" t="s">
        <v>235</v>
      </c>
      <c r="G135" s="10" t="s">
        <v>108</v>
      </c>
      <c r="H135" s="10" t="s">
        <v>238</v>
      </c>
      <c r="I135" s="10" t="s">
        <v>239</v>
      </c>
      <c r="J135" s="10" t="s">
        <v>240</v>
      </c>
      <c r="K135" s="10" t="s">
        <v>242</v>
      </c>
      <c r="L135" s="10"/>
      <c r="M135" s="10" t="s">
        <v>243</v>
      </c>
      <c r="N135" s="275">
        <f>185014.8+300000+8759914.04+41673195.9+10263332</f>
        <v>61181456.739999995</v>
      </c>
      <c r="O135" s="275">
        <f>185014.8+300000+8668388.1+41256468+10263332</f>
        <v>60673202.899999999</v>
      </c>
      <c r="P135" s="60">
        <v>15656255</v>
      </c>
      <c r="Q135" s="60">
        <v>0</v>
      </c>
      <c r="R135" s="275">
        <v>0</v>
      </c>
      <c r="S135" s="275">
        <v>0</v>
      </c>
    </row>
    <row r="136" spans="1:19" ht="90" x14ac:dyDescent="0.25">
      <c r="A136" s="278"/>
      <c r="B136" s="298"/>
      <c r="C136" s="278"/>
      <c r="D136" s="280"/>
      <c r="E136" s="10" t="s">
        <v>236</v>
      </c>
      <c r="F136" s="10" t="s">
        <v>237</v>
      </c>
      <c r="G136" s="10" t="s">
        <v>211</v>
      </c>
      <c r="H136" s="10"/>
      <c r="I136" s="10"/>
      <c r="J136" s="10"/>
      <c r="K136" s="10" t="s">
        <v>29</v>
      </c>
      <c r="L136" s="10" t="s">
        <v>241</v>
      </c>
      <c r="M136" s="10" t="s">
        <v>30</v>
      </c>
      <c r="N136" s="277"/>
      <c r="O136" s="277"/>
      <c r="P136" s="62"/>
      <c r="Q136" s="62"/>
      <c r="R136" s="277"/>
      <c r="S136" s="277"/>
    </row>
    <row r="137" spans="1:19" ht="135" x14ac:dyDescent="0.25">
      <c r="A137" s="270">
        <v>2106</v>
      </c>
      <c r="B137" s="268" t="s">
        <v>244</v>
      </c>
      <c r="C137" s="270">
        <v>909</v>
      </c>
      <c r="D137" s="279" t="s">
        <v>245</v>
      </c>
      <c r="E137" s="10" t="s">
        <v>246</v>
      </c>
      <c r="F137" s="10" t="s">
        <v>247</v>
      </c>
      <c r="G137" s="10" t="s">
        <v>248</v>
      </c>
      <c r="H137" s="10" t="s">
        <v>249</v>
      </c>
      <c r="I137" s="10" t="s">
        <v>61</v>
      </c>
      <c r="J137" s="10" t="s">
        <v>250</v>
      </c>
      <c r="K137" s="10" t="s">
        <v>251</v>
      </c>
      <c r="L137" s="10"/>
      <c r="M137" s="10" t="s">
        <v>252</v>
      </c>
      <c r="N137" s="275">
        <f>136956093.84+350000</f>
        <v>137306093.84</v>
      </c>
      <c r="O137" s="275">
        <f>136956093.84+350000</f>
        <v>137306093.84</v>
      </c>
      <c r="P137" s="60">
        <f>146103519+250000</f>
        <v>146353519</v>
      </c>
      <c r="Q137" s="60">
        <v>102413134</v>
      </c>
      <c r="R137" s="275">
        <v>105121707</v>
      </c>
      <c r="S137" s="275">
        <v>62713107</v>
      </c>
    </row>
    <row r="138" spans="1:19" ht="60" x14ac:dyDescent="0.25">
      <c r="A138" s="278"/>
      <c r="B138" s="298"/>
      <c r="C138" s="278"/>
      <c r="D138" s="280"/>
      <c r="E138" s="10"/>
      <c r="F138" s="10"/>
      <c r="G138" s="10"/>
      <c r="H138" s="10"/>
      <c r="I138" s="10"/>
      <c r="J138" s="10"/>
      <c r="K138" s="10" t="s">
        <v>253</v>
      </c>
      <c r="L138" s="10"/>
      <c r="M138" s="10" t="s">
        <v>254</v>
      </c>
      <c r="N138" s="277"/>
      <c r="O138" s="277"/>
      <c r="P138" s="62"/>
      <c r="Q138" s="62"/>
      <c r="R138" s="277"/>
      <c r="S138" s="277"/>
    </row>
    <row r="139" spans="1:19" ht="45" x14ac:dyDescent="0.25">
      <c r="A139" s="271"/>
      <c r="B139" s="269"/>
      <c r="C139" s="271"/>
      <c r="D139" s="281"/>
      <c r="E139" s="10"/>
      <c r="F139" s="10"/>
      <c r="G139" s="10"/>
      <c r="H139" s="10"/>
      <c r="I139" s="10"/>
      <c r="J139" s="10"/>
      <c r="K139" s="10" t="s">
        <v>29</v>
      </c>
      <c r="L139" s="10" t="s">
        <v>255</v>
      </c>
      <c r="M139" s="10" t="s">
        <v>30</v>
      </c>
      <c r="N139" s="276"/>
      <c r="O139" s="276"/>
      <c r="P139" s="61"/>
      <c r="Q139" s="61"/>
      <c r="R139" s="276"/>
      <c r="S139" s="276"/>
    </row>
    <row r="140" spans="1:19" ht="165" x14ac:dyDescent="0.25">
      <c r="A140" s="270">
        <v>2107</v>
      </c>
      <c r="B140" s="268" t="s">
        <v>46</v>
      </c>
      <c r="C140" s="270">
        <v>909</v>
      </c>
      <c r="D140" s="279" t="s">
        <v>129</v>
      </c>
      <c r="E140" s="10" t="s">
        <v>20</v>
      </c>
      <c r="F140" s="10" t="s">
        <v>256</v>
      </c>
      <c r="G140" s="10" t="s">
        <v>108</v>
      </c>
      <c r="H140" s="10"/>
      <c r="I140" s="10"/>
      <c r="J140" s="10"/>
      <c r="K140" s="10" t="s">
        <v>257</v>
      </c>
      <c r="L140" s="10"/>
      <c r="M140" s="10" t="s">
        <v>83</v>
      </c>
      <c r="N140" s="342">
        <f>159529310.27-1297474.09</f>
        <v>158231836.18000001</v>
      </c>
      <c r="O140" s="342">
        <f>96146729.76-1297474.09</f>
        <v>94849255.670000002</v>
      </c>
      <c r="P140" s="60">
        <f>65817558.66-1686661</f>
        <v>64130897.659999996</v>
      </c>
      <c r="Q140" s="60">
        <v>0</v>
      </c>
      <c r="R140" s="275">
        <v>0</v>
      </c>
      <c r="S140" s="275">
        <v>0</v>
      </c>
    </row>
    <row r="141" spans="1:19" ht="45" x14ac:dyDescent="0.25">
      <c r="A141" s="271"/>
      <c r="B141" s="269"/>
      <c r="C141" s="271"/>
      <c r="D141" s="281"/>
      <c r="E141" s="10"/>
      <c r="F141" s="10"/>
      <c r="G141" s="10"/>
      <c r="H141" s="10"/>
      <c r="I141" s="10"/>
      <c r="J141" s="10"/>
      <c r="K141" s="10" t="s">
        <v>29</v>
      </c>
      <c r="L141" s="10" t="s">
        <v>131</v>
      </c>
      <c r="M141" s="10" t="s">
        <v>30</v>
      </c>
      <c r="N141" s="343"/>
      <c r="O141" s="343"/>
      <c r="P141" s="61"/>
      <c r="Q141" s="61"/>
      <c r="R141" s="276"/>
      <c r="S141" s="276"/>
    </row>
    <row r="142" spans="1:19" ht="225" x14ac:dyDescent="0.25">
      <c r="A142" s="270">
        <v>2108</v>
      </c>
      <c r="B142" s="268" t="s">
        <v>258</v>
      </c>
      <c r="C142" s="270">
        <v>909</v>
      </c>
      <c r="D142" s="279" t="s">
        <v>259</v>
      </c>
      <c r="E142" s="10" t="s">
        <v>20</v>
      </c>
      <c r="F142" s="10" t="s">
        <v>260</v>
      </c>
      <c r="G142" s="10" t="s">
        <v>108</v>
      </c>
      <c r="H142" s="10" t="s">
        <v>261</v>
      </c>
      <c r="I142" s="10" t="s">
        <v>61</v>
      </c>
      <c r="J142" s="10" t="s">
        <v>262</v>
      </c>
      <c r="K142" s="10" t="s">
        <v>266</v>
      </c>
      <c r="L142" s="10"/>
      <c r="M142" s="10" t="s">
        <v>267</v>
      </c>
      <c r="N142" s="275">
        <v>37292400</v>
      </c>
      <c r="O142" s="275">
        <v>35714736.560000002</v>
      </c>
      <c r="P142" s="60">
        <v>49378005</v>
      </c>
      <c r="Q142" s="60">
        <v>41000005</v>
      </c>
      <c r="R142" s="275">
        <v>46600000</v>
      </c>
      <c r="S142" s="275">
        <v>46600000</v>
      </c>
    </row>
    <row r="143" spans="1:19" ht="90" x14ac:dyDescent="0.25">
      <c r="A143" s="271"/>
      <c r="B143" s="269"/>
      <c r="C143" s="271"/>
      <c r="D143" s="281"/>
      <c r="E143" s="10"/>
      <c r="F143" s="10"/>
      <c r="G143" s="10"/>
      <c r="H143" s="10" t="s">
        <v>263</v>
      </c>
      <c r="I143" s="10" t="s">
        <v>264</v>
      </c>
      <c r="J143" s="10" t="s">
        <v>265</v>
      </c>
      <c r="K143" s="10"/>
      <c r="L143" s="10"/>
      <c r="M143" s="10"/>
      <c r="N143" s="276"/>
      <c r="O143" s="276"/>
      <c r="P143" s="61"/>
      <c r="Q143" s="61"/>
      <c r="R143" s="276"/>
      <c r="S143" s="276"/>
    </row>
    <row r="144" spans="1:19" ht="240" x14ac:dyDescent="0.25">
      <c r="A144" s="258">
        <v>2016</v>
      </c>
      <c r="B144" s="256" t="s">
        <v>543</v>
      </c>
      <c r="C144" s="258">
        <v>909</v>
      </c>
      <c r="D144" s="257" t="s">
        <v>544</v>
      </c>
      <c r="E144" s="255" t="s">
        <v>20</v>
      </c>
      <c r="F144" s="255" t="s">
        <v>545</v>
      </c>
      <c r="G144" s="255" t="s">
        <v>108</v>
      </c>
      <c r="H144" s="255" t="s">
        <v>546</v>
      </c>
      <c r="I144" s="255"/>
      <c r="J144" s="255" t="s">
        <v>547</v>
      </c>
      <c r="K144" s="10" t="s">
        <v>29</v>
      </c>
      <c r="L144" s="10" t="s">
        <v>187</v>
      </c>
      <c r="M144" s="10" t="s">
        <v>30</v>
      </c>
      <c r="N144" s="259"/>
      <c r="O144" s="259"/>
      <c r="P144" s="259">
        <v>4800000</v>
      </c>
      <c r="Q144" s="259"/>
      <c r="R144" s="259"/>
      <c r="S144" s="259"/>
    </row>
    <row r="145" spans="1:19" ht="45" x14ac:dyDescent="0.25">
      <c r="A145" s="270">
        <v>2119</v>
      </c>
      <c r="B145" s="268" t="s">
        <v>268</v>
      </c>
      <c r="C145" s="270">
        <v>909</v>
      </c>
      <c r="D145" s="279" t="s">
        <v>234</v>
      </c>
      <c r="E145" s="268" t="s">
        <v>20</v>
      </c>
      <c r="F145" s="270" t="s">
        <v>269</v>
      </c>
      <c r="G145" s="302" t="s">
        <v>108</v>
      </c>
      <c r="H145" s="270"/>
      <c r="I145" s="270"/>
      <c r="J145" s="270"/>
      <c r="K145" s="10" t="s">
        <v>29</v>
      </c>
      <c r="L145" s="10" t="s">
        <v>187</v>
      </c>
      <c r="M145" s="10" t="s">
        <v>30</v>
      </c>
      <c r="N145" s="275">
        <v>7594300</v>
      </c>
      <c r="O145" s="275">
        <v>7594300</v>
      </c>
      <c r="P145" s="275">
        <f>6049000+1650000</f>
        <v>7699000</v>
      </c>
      <c r="Q145" s="275">
        <v>7594300</v>
      </c>
      <c r="R145" s="275">
        <v>7594300</v>
      </c>
      <c r="S145" s="275">
        <v>7594300</v>
      </c>
    </row>
    <row r="146" spans="1:19" ht="225" x14ac:dyDescent="0.25">
      <c r="A146" s="278"/>
      <c r="B146" s="298"/>
      <c r="C146" s="278"/>
      <c r="D146" s="280"/>
      <c r="E146" s="298"/>
      <c r="F146" s="278"/>
      <c r="G146" s="303"/>
      <c r="H146" s="278"/>
      <c r="I146" s="278"/>
      <c r="J146" s="278"/>
      <c r="K146" s="242" t="s">
        <v>270</v>
      </c>
      <c r="L146" s="242"/>
      <c r="M146" s="242" t="s">
        <v>267</v>
      </c>
      <c r="N146" s="277"/>
      <c r="O146" s="277"/>
      <c r="P146" s="277"/>
      <c r="Q146" s="277"/>
      <c r="R146" s="277"/>
      <c r="S146" s="277"/>
    </row>
    <row r="147" spans="1:19" ht="390" x14ac:dyDescent="0.25">
      <c r="A147" s="271"/>
      <c r="B147" s="269"/>
      <c r="C147" s="271"/>
      <c r="D147" s="281"/>
      <c r="E147" s="269"/>
      <c r="F147" s="271"/>
      <c r="G147" s="304"/>
      <c r="H147" s="271"/>
      <c r="I147" s="271"/>
      <c r="J147" s="271"/>
      <c r="K147" s="10" t="s">
        <v>541</v>
      </c>
      <c r="L147" s="10"/>
      <c r="M147" s="10" t="s">
        <v>542</v>
      </c>
      <c r="N147" s="276"/>
      <c r="O147" s="276"/>
      <c r="P147" s="276"/>
      <c r="Q147" s="276"/>
      <c r="R147" s="276"/>
      <c r="S147" s="276"/>
    </row>
    <row r="148" spans="1:19" ht="90" x14ac:dyDescent="0.25">
      <c r="A148" s="270">
        <v>2124</v>
      </c>
      <c r="B148" s="268" t="s">
        <v>328</v>
      </c>
      <c r="C148" s="270">
        <v>909</v>
      </c>
      <c r="D148" s="279" t="s">
        <v>329</v>
      </c>
      <c r="E148" s="10" t="s">
        <v>20</v>
      </c>
      <c r="F148" s="10" t="s">
        <v>330</v>
      </c>
      <c r="G148" s="10" t="s">
        <v>108</v>
      </c>
      <c r="H148" s="10"/>
      <c r="I148" s="10"/>
      <c r="J148" s="10"/>
      <c r="K148" s="10" t="s">
        <v>29</v>
      </c>
      <c r="L148" s="10" t="s">
        <v>187</v>
      </c>
      <c r="M148" s="10" t="s">
        <v>30</v>
      </c>
      <c r="N148" s="275">
        <v>0</v>
      </c>
      <c r="O148" s="275">
        <v>0</v>
      </c>
      <c r="P148" s="60">
        <v>0</v>
      </c>
      <c r="Q148" s="60">
        <v>0</v>
      </c>
      <c r="R148" s="275">
        <v>0</v>
      </c>
      <c r="S148" s="275">
        <v>0</v>
      </c>
    </row>
    <row r="149" spans="1:19" ht="75" x14ac:dyDescent="0.25">
      <c r="A149" s="271"/>
      <c r="B149" s="269"/>
      <c r="C149" s="271"/>
      <c r="D149" s="281"/>
      <c r="E149" s="10" t="s">
        <v>331</v>
      </c>
      <c r="F149" s="10" t="s">
        <v>332</v>
      </c>
      <c r="G149" s="10" t="s">
        <v>333</v>
      </c>
      <c r="H149" s="10"/>
      <c r="I149" s="10"/>
      <c r="J149" s="10"/>
      <c r="K149" s="10"/>
      <c r="L149" s="10"/>
      <c r="M149" s="10"/>
      <c r="N149" s="276"/>
      <c r="O149" s="276"/>
      <c r="P149" s="61"/>
      <c r="Q149" s="61"/>
      <c r="R149" s="276"/>
      <c r="S149" s="276"/>
    </row>
    <row r="150" spans="1:19" ht="120" x14ac:dyDescent="0.25">
      <c r="A150" s="270">
        <v>2125</v>
      </c>
      <c r="B150" s="268" t="s">
        <v>271</v>
      </c>
      <c r="C150" s="270">
        <v>909</v>
      </c>
      <c r="D150" s="279" t="s">
        <v>516</v>
      </c>
      <c r="E150" s="268" t="s">
        <v>20</v>
      </c>
      <c r="F150" s="268" t="s">
        <v>272</v>
      </c>
      <c r="G150" s="290" t="s">
        <v>108</v>
      </c>
      <c r="H150" s="268" t="s">
        <v>273</v>
      </c>
      <c r="I150" s="268" t="s">
        <v>275</v>
      </c>
      <c r="J150" s="268" t="s">
        <v>274</v>
      </c>
      <c r="K150" s="10" t="s">
        <v>276</v>
      </c>
      <c r="L150" s="10"/>
      <c r="M150" s="10" t="s">
        <v>277</v>
      </c>
      <c r="N150" s="275">
        <v>73691.210000000006</v>
      </c>
      <c r="O150" s="275">
        <v>73691.210000000006</v>
      </c>
      <c r="P150" s="60">
        <v>73900</v>
      </c>
      <c r="Q150" s="60">
        <v>73900</v>
      </c>
      <c r="R150" s="275">
        <v>73900</v>
      </c>
      <c r="S150" s="275">
        <v>73900</v>
      </c>
    </row>
    <row r="151" spans="1:19" ht="45" x14ac:dyDescent="0.25">
      <c r="A151" s="271"/>
      <c r="B151" s="269"/>
      <c r="C151" s="271"/>
      <c r="D151" s="281"/>
      <c r="E151" s="269"/>
      <c r="F151" s="269"/>
      <c r="G151" s="291"/>
      <c r="H151" s="269"/>
      <c r="I151" s="269"/>
      <c r="J151" s="269"/>
      <c r="K151" s="10" t="s">
        <v>29</v>
      </c>
      <c r="L151" s="10" t="s">
        <v>278</v>
      </c>
      <c r="M151" s="10" t="s">
        <v>30</v>
      </c>
      <c r="N151" s="276"/>
      <c r="O151" s="276"/>
      <c r="P151" s="61"/>
      <c r="Q151" s="61"/>
      <c r="R151" s="276"/>
      <c r="S151" s="276"/>
    </row>
    <row r="152" spans="1:19" ht="120" x14ac:dyDescent="0.25">
      <c r="A152" s="270">
        <v>2127</v>
      </c>
      <c r="B152" s="268" t="s">
        <v>279</v>
      </c>
      <c r="C152" s="270">
        <v>909</v>
      </c>
      <c r="D152" s="279" t="s">
        <v>280</v>
      </c>
      <c r="E152" s="10" t="s">
        <v>20</v>
      </c>
      <c r="F152" s="10" t="s">
        <v>281</v>
      </c>
      <c r="G152" s="18" t="s">
        <v>108</v>
      </c>
      <c r="H152" s="10" t="s">
        <v>285</v>
      </c>
      <c r="I152" s="10" t="s">
        <v>61</v>
      </c>
      <c r="J152" s="10" t="s">
        <v>286</v>
      </c>
      <c r="K152" s="10" t="s">
        <v>287</v>
      </c>
      <c r="L152" s="10"/>
      <c r="M152" s="10" t="s">
        <v>288</v>
      </c>
      <c r="N152" s="275">
        <v>703635.8</v>
      </c>
      <c r="O152" s="275">
        <v>703635.8</v>
      </c>
      <c r="P152" s="60">
        <v>867150</v>
      </c>
      <c r="Q152" s="60">
        <v>700000</v>
      </c>
      <c r="R152" s="275">
        <v>800000</v>
      </c>
      <c r="S152" s="275">
        <v>800000</v>
      </c>
    </row>
    <row r="153" spans="1:19" ht="60" x14ac:dyDescent="0.25">
      <c r="A153" s="271"/>
      <c r="B153" s="269"/>
      <c r="C153" s="271"/>
      <c r="D153" s="281"/>
      <c r="E153" s="10" t="s">
        <v>282</v>
      </c>
      <c r="F153" s="10" t="s">
        <v>283</v>
      </c>
      <c r="G153" s="10" t="s">
        <v>284</v>
      </c>
      <c r="H153" s="10"/>
      <c r="I153" s="10"/>
      <c r="J153" s="10"/>
      <c r="K153" s="10" t="s">
        <v>29</v>
      </c>
      <c r="L153" s="10" t="s">
        <v>289</v>
      </c>
      <c r="M153" s="10" t="s">
        <v>30</v>
      </c>
      <c r="N153" s="276"/>
      <c r="O153" s="276"/>
      <c r="P153" s="61"/>
      <c r="Q153" s="61"/>
      <c r="R153" s="276"/>
      <c r="S153" s="276"/>
    </row>
    <row r="154" spans="1:19" ht="90" x14ac:dyDescent="0.25">
      <c r="A154" s="270">
        <v>2128</v>
      </c>
      <c r="B154" s="268" t="s">
        <v>290</v>
      </c>
      <c r="C154" s="270">
        <v>909</v>
      </c>
      <c r="D154" s="279" t="s">
        <v>502</v>
      </c>
      <c r="E154" s="10" t="s">
        <v>20</v>
      </c>
      <c r="F154" s="10" t="s">
        <v>291</v>
      </c>
      <c r="G154" s="18" t="s">
        <v>108</v>
      </c>
      <c r="H154" s="10" t="s">
        <v>298</v>
      </c>
      <c r="I154" s="10" t="s">
        <v>61</v>
      </c>
      <c r="J154" s="10" t="s">
        <v>299</v>
      </c>
      <c r="K154" s="10" t="s">
        <v>29</v>
      </c>
      <c r="L154" s="10" t="s">
        <v>300</v>
      </c>
      <c r="M154" s="10" t="s">
        <v>30</v>
      </c>
      <c r="N154" s="275">
        <v>5609220.6200000001</v>
      </c>
      <c r="O154" s="275">
        <v>5609218.2400000002</v>
      </c>
      <c r="P154" s="60">
        <v>0</v>
      </c>
      <c r="Q154" s="60">
        <v>0</v>
      </c>
      <c r="R154" s="266">
        <v>0</v>
      </c>
      <c r="S154" s="266">
        <v>0</v>
      </c>
    </row>
    <row r="155" spans="1:19" ht="105.75" customHeight="1" x14ac:dyDescent="0.25">
      <c r="A155" s="278"/>
      <c r="B155" s="298"/>
      <c r="C155" s="278"/>
      <c r="D155" s="280"/>
      <c r="E155" s="10" t="s">
        <v>292</v>
      </c>
      <c r="F155" s="10" t="s">
        <v>293</v>
      </c>
      <c r="G155" s="10" t="s">
        <v>294</v>
      </c>
      <c r="H155" s="10"/>
      <c r="I155" s="10"/>
      <c r="J155" s="10"/>
      <c r="K155" s="10" t="s">
        <v>301</v>
      </c>
      <c r="L155" s="10"/>
      <c r="M155" s="10" t="s">
        <v>302</v>
      </c>
      <c r="N155" s="277"/>
      <c r="O155" s="277"/>
      <c r="P155" s="62"/>
      <c r="Q155" s="62"/>
      <c r="R155" s="297"/>
      <c r="S155" s="297"/>
    </row>
    <row r="156" spans="1:19" ht="60" x14ac:dyDescent="0.25">
      <c r="A156" s="271"/>
      <c r="B156" s="269"/>
      <c r="C156" s="271"/>
      <c r="D156" s="281"/>
      <c r="E156" s="10" t="s">
        <v>295</v>
      </c>
      <c r="F156" s="10" t="s">
        <v>296</v>
      </c>
      <c r="G156" s="10" t="s">
        <v>297</v>
      </c>
      <c r="H156" s="10"/>
      <c r="I156" s="10"/>
      <c r="J156" s="10"/>
      <c r="K156" s="10"/>
      <c r="L156" s="10"/>
      <c r="M156" s="10"/>
      <c r="N156" s="276"/>
      <c r="O156" s="276"/>
      <c r="P156" s="61"/>
      <c r="Q156" s="61"/>
      <c r="R156" s="267"/>
      <c r="S156" s="267"/>
    </row>
    <row r="157" spans="1:19" ht="90" x14ac:dyDescent="0.25">
      <c r="A157" s="270">
        <v>2129</v>
      </c>
      <c r="B157" s="268" t="s">
        <v>303</v>
      </c>
      <c r="C157" s="270">
        <v>909</v>
      </c>
      <c r="D157" s="279" t="s">
        <v>280</v>
      </c>
      <c r="E157" s="10" t="s">
        <v>20</v>
      </c>
      <c r="F157" s="10" t="s">
        <v>304</v>
      </c>
      <c r="G157" s="10" t="s">
        <v>108</v>
      </c>
      <c r="H157" s="10"/>
      <c r="I157" s="10"/>
      <c r="J157" s="10"/>
      <c r="K157" s="10" t="s">
        <v>29</v>
      </c>
      <c r="L157" s="10" t="s">
        <v>305</v>
      </c>
      <c r="M157" s="10" t="s">
        <v>30</v>
      </c>
      <c r="N157" s="275">
        <f>111391496.77+1297474.09-703635.8</f>
        <v>111985335.06</v>
      </c>
      <c r="O157" s="275">
        <f>111191060.05+1297474.09-703635.8</f>
        <v>111784898.34</v>
      </c>
      <c r="P157" s="63">
        <f>1686661+90746690-867150</f>
        <v>91566201</v>
      </c>
      <c r="Q157" s="63">
        <f>79321720-700000</f>
        <v>78621720</v>
      </c>
      <c r="R157" s="266">
        <f>85242202-800000</f>
        <v>84442202</v>
      </c>
      <c r="S157" s="266">
        <v>43188902</v>
      </c>
    </row>
    <row r="158" spans="1:19" ht="90" x14ac:dyDescent="0.25">
      <c r="A158" s="278"/>
      <c r="B158" s="298"/>
      <c r="C158" s="278"/>
      <c r="D158" s="280"/>
      <c r="E158" s="10"/>
      <c r="F158" s="10"/>
      <c r="G158" s="10"/>
      <c r="H158" s="10"/>
      <c r="I158" s="10"/>
      <c r="J158" s="10"/>
      <c r="K158" s="10" t="s">
        <v>306</v>
      </c>
      <c r="L158" s="10"/>
      <c r="M158" s="10" t="s">
        <v>307</v>
      </c>
      <c r="N158" s="277"/>
      <c r="O158" s="277"/>
      <c r="P158" s="64"/>
      <c r="Q158" s="64"/>
      <c r="R158" s="297"/>
      <c r="S158" s="297"/>
    </row>
    <row r="159" spans="1:19" ht="17.25" customHeight="1" x14ac:dyDescent="0.25">
      <c r="A159" s="271"/>
      <c r="B159" s="269"/>
      <c r="C159" s="271"/>
      <c r="D159" s="281"/>
      <c r="E159" s="10"/>
      <c r="F159" s="10"/>
      <c r="G159" s="10"/>
      <c r="H159" s="10"/>
      <c r="I159" s="10"/>
      <c r="J159" s="10"/>
      <c r="K159" s="10"/>
      <c r="L159" s="10"/>
      <c r="M159" s="10"/>
      <c r="N159" s="276"/>
      <c r="O159" s="276"/>
      <c r="P159" s="65"/>
      <c r="Q159" s="65"/>
      <c r="R159" s="267"/>
      <c r="S159" s="267"/>
    </row>
    <row r="160" spans="1:19" s="23" customFormat="1" ht="171" x14ac:dyDescent="0.2">
      <c r="A160" s="97">
        <v>2200</v>
      </c>
      <c r="B160" s="31" t="s">
        <v>462</v>
      </c>
      <c r="C160" s="17"/>
      <c r="D160" s="26"/>
      <c r="E160" s="17"/>
      <c r="F160" s="17"/>
      <c r="G160" s="17"/>
      <c r="H160" s="17"/>
      <c r="I160" s="17"/>
      <c r="J160" s="17"/>
      <c r="K160" s="17"/>
      <c r="L160" s="17"/>
      <c r="M160" s="17"/>
      <c r="N160" s="47">
        <f>N161+N163</f>
        <v>16251648.76</v>
      </c>
      <c r="O160" s="47">
        <f t="shared" ref="O160:S160" si="25">O161+O163</f>
        <v>16185984.879999999</v>
      </c>
      <c r="P160" s="47">
        <f t="shared" si="25"/>
        <v>18754387</v>
      </c>
      <c r="Q160" s="47">
        <f t="shared" si="25"/>
        <v>17340214</v>
      </c>
      <c r="R160" s="47">
        <f t="shared" si="25"/>
        <v>17340214</v>
      </c>
      <c r="S160" s="47">
        <f t="shared" si="25"/>
        <v>17340214</v>
      </c>
    </row>
    <row r="161" spans="1:19" ht="105" x14ac:dyDescent="0.25">
      <c r="A161" s="270">
        <v>2201</v>
      </c>
      <c r="B161" s="268" t="s">
        <v>430</v>
      </c>
      <c r="C161" s="270">
        <v>909</v>
      </c>
      <c r="D161" s="279" t="s">
        <v>230</v>
      </c>
      <c r="E161" s="10" t="s">
        <v>20</v>
      </c>
      <c r="F161" s="10" t="s">
        <v>33</v>
      </c>
      <c r="G161" s="9" t="s">
        <v>21</v>
      </c>
      <c r="H161" s="10" t="s">
        <v>24</v>
      </c>
      <c r="I161" s="11" t="s">
        <v>25</v>
      </c>
      <c r="J161" s="9" t="s">
        <v>26</v>
      </c>
      <c r="K161" s="10" t="s">
        <v>29</v>
      </c>
      <c r="L161" s="4"/>
      <c r="M161" s="10" t="s">
        <v>30</v>
      </c>
      <c r="N161" s="350">
        <f>7262245.67+12216</f>
        <v>7274461.6699999999</v>
      </c>
      <c r="O161" s="350">
        <f>7216060.55+12216</f>
        <v>7228276.5499999998</v>
      </c>
      <c r="P161" s="114">
        <v>8131854</v>
      </c>
      <c r="Q161" s="114">
        <v>6927920</v>
      </c>
      <c r="R161" s="266">
        <v>6927920</v>
      </c>
      <c r="S161" s="266">
        <v>6927920</v>
      </c>
    </row>
    <row r="162" spans="1:19" ht="285" x14ac:dyDescent="0.25">
      <c r="A162" s="271"/>
      <c r="B162" s="269"/>
      <c r="C162" s="271"/>
      <c r="D162" s="281"/>
      <c r="E162" s="9" t="s">
        <v>22</v>
      </c>
      <c r="F162" s="7" t="s">
        <v>25</v>
      </c>
      <c r="G162" s="9" t="s">
        <v>23</v>
      </c>
      <c r="H162" s="10" t="s">
        <v>27</v>
      </c>
      <c r="I162" s="11" t="s">
        <v>25</v>
      </c>
      <c r="J162" s="10" t="s">
        <v>28</v>
      </c>
      <c r="K162" s="10" t="s">
        <v>519</v>
      </c>
      <c r="L162" s="10"/>
      <c r="M162" s="10" t="s">
        <v>520</v>
      </c>
      <c r="N162" s="351"/>
      <c r="O162" s="351"/>
      <c r="P162" s="115"/>
      <c r="Q162" s="115"/>
      <c r="R162" s="267"/>
      <c r="S162" s="267"/>
    </row>
    <row r="163" spans="1:19" ht="90" x14ac:dyDescent="0.25">
      <c r="A163" s="270">
        <v>2206</v>
      </c>
      <c r="B163" s="268" t="s">
        <v>431</v>
      </c>
      <c r="C163" s="270">
        <v>909</v>
      </c>
      <c r="D163" s="279" t="s">
        <v>230</v>
      </c>
      <c r="E163" s="10" t="s">
        <v>20</v>
      </c>
      <c r="F163" s="10" t="s">
        <v>36</v>
      </c>
      <c r="G163" s="10" t="s">
        <v>21</v>
      </c>
      <c r="H163" s="13"/>
      <c r="I163" s="10"/>
      <c r="J163" s="10"/>
      <c r="K163" s="14" t="s">
        <v>231</v>
      </c>
      <c r="L163" s="10"/>
      <c r="M163" s="10" t="s">
        <v>232</v>
      </c>
      <c r="N163" s="266">
        <v>8977187.0899999999</v>
      </c>
      <c r="O163" s="275">
        <v>8957708.3300000001</v>
      </c>
      <c r="P163" s="264">
        <f>10872533-250000</f>
        <v>10622533</v>
      </c>
      <c r="Q163" s="112">
        <v>10412294</v>
      </c>
      <c r="R163" s="275">
        <v>10412294</v>
      </c>
      <c r="S163" s="275">
        <v>10412294</v>
      </c>
    </row>
    <row r="164" spans="1:19" ht="108.75" customHeight="1" x14ac:dyDescent="0.25">
      <c r="A164" s="271"/>
      <c r="B164" s="269"/>
      <c r="C164" s="271"/>
      <c r="D164" s="281"/>
      <c r="E164" s="10"/>
      <c r="F164" s="10"/>
      <c r="G164" s="10"/>
      <c r="H164" s="10"/>
      <c r="I164" s="10"/>
      <c r="J164" s="10"/>
      <c r="K164" s="10" t="s">
        <v>29</v>
      </c>
      <c r="L164" s="7" t="s">
        <v>37</v>
      </c>
      <c r="M164" s="10" t="s">
        <v>39</v>
      </c>
      <c r="N164" s="267"/>
      <c r="O164" s="276"/>
      <c r="P164" s="113"/>
      <c r="Q164" s="113"/>
      <c r="R164" s="276"/>
      <c r="S164" s="276"/>
    </row>
    <row r="165" spans="1:19" s="23" customFormat="1" ht="242.25" x14ac:dyDescent="0.2">
      <c r="A165" s="137">
        <v>2600</v>
      </c>
      <c r="B165" s="139" t="s">
        <v>463</v>
      </c>
      <c r="C165" s="17"/>
      <c r="D165" s="26"/>
      <c r="E165" s="17"/>
      <c r="F165" s="17"/>
      <c r="G165" s="17"/>
      <c r="H165" s="17"/>
      <c r="I165" s="17"/>
      <c r="J165" s="17"/>
      <c r="K165" s="17"/>
      <c r="L165" s="17"/>
      <c r="M165" s="17"/>
      <c r="N165" s="47">
        <f t="shared" ref="N165:S165" si="26">N166+N167</f>
        <v>80369200</v>
      </c>
      <c r="O165" s="47">
        <f t="shared" si="26"/>
        <v>71375542.189999998</v>
      </c>
      <c r="P165" s="47">
        <f t="shared" si="26"/>
        <v>63438920</v>
      </c>
      <c r="Q165" s="47">
        <f t="shared" si="26"/>
        <v>83535300</v>
      </c>
      <c r="R165" s="47">
        <f t="shared" si="26"/>
        <v>83535300</v>
      </c>
      <c r="S165" s="47">
        <f t="shared" si="26"/>
        <v>83535300</v>
      </c>
    </row>
    <row r="166" spans="1:19" ht="255" x14ac:dyDescent="0.25">
      <c r="A166" s="12">
        <v>2670</v>
      </c>
      <c r="B166" s="10" t="s">
        <v>436</v>
      </c>
      <c r="C166" s="12">
        <v>909</v>
      </c>
      <c r="D166" s="21" t="s">
        <v>234</v>
      </c>
      <c r="E166" s="10" t="s">
        <v>78</v>
      </c>
      <c r="F166" s="10" t="s">
        <v>308</v>
      </c>
      <c r="G166" s="10" t="s">
        <v>80</v>
      </c>
      <c r="H166" s="10" t="s">
        <v>309</v>
      </c>
      <c r="I166" s="10" t="s">
        <v>61</v>
      </c>
      <c r="J166" s="10" t="s">
        <v>310</v>
      </c>
      <c r="K166" s="10" t="s">
        <v>478</v>
      </c>
      <c r="L166" s="10"/>
      <c r="M166" s="10" t="s">
        <v>311</v>
      </c>
      <c r="N166" s="46">
        <v>79152900</v>
      </c>
      <c r="O166" s="46">
        <v>70159242.189999998</v>
      </c>
      <c r="P166" s="46">
        <v>61391200</v>
      </c>
      <c r="Q166" s="46">
        <v>82319000</v>
      </c>
      <c r="R166" s="46">
        <v>82319000</v>
      </c>
      <c r="S166" s="46">
        <v>82319000</v>
      </c>
    </row>
    <row r="167" spans="1:19" ht="114.75" customHeight="1" x14ac:dyDescent="0.25">
      <c r="A167" s="270">
        <v>2660</v>
      </c>
      <c r="B167" s="268" t="s">
        <v>437</v>
      </c>
      <c r="C167" s="270">
        <v>909</v>
      </c>
      <c r="D167" s="279" t="s">
        <v>523</v>
      </c>
      <c r="E167" s="268" t="s">
        <v>78</v>
      </c>
      <c r="F167" s="268" t="s">
        <v>312</v>
      </c>
      <c r="G167" s="270" t="s">
        <v>80</v>
      </c>
      <c r="H167" s="268" t="s">
        <v>313</v>
      </c>
      <c r="I167" s="268" t="s">
        <v>61</v>
      </c>
      <c r="J167" s="268" t="s">
        <v>314</v>
      </c>
      <c r="K167" s="10" t="s">
        <v>479</v>
      </c>
      <c r="L167" s="10"/>
      <c r="M167" s="10" t="s">
        <v>480</v>
      </c>
      <c r="N167" s="266">
        <v>1216300</v>
      </c>
      <c r="O167" s="266">
        <v>1216300</v>
      </c>
      <c r="P167" s="266">
        <v>2047720</v>
      </c>
      <c r="Q167" s="266">
        <v>1216300</v>
      </c>
      <c r="R167" s="266">
        <v>1216300</v>
      </c>
      <c r="S167" s="266">
        <v>1216300</v>
      </c>
    </row>
    <row r="168" spans="1:19" ht="132.75" customHeight="1" x14ac:dyDescent="0.25">
      <c r="A168" s="344"/>
      <c r="B168" s="315"/>
      <c r="C168" s="344"/>
      <c r="D168" s="281"/>
      <c r="E168" s="269"/>
      <c r="F168" s="269"/>
      <c r="G168" s="271"/>
      <c r="H168" s="269"/>
      <c r="I168" s="269"/>
      <c r="J168" s="269"/>
      <c r="K168" s="10"/>
      <c r="L168" s="10"/>
      <c r="M168" s="10"/>
      <c r="N168" s="267"/>
      <c r="O168" s="267"/>
      <c r="P168" s="267"/>
      <c r="Q168" s="267"/>
      <c r="R168" s="267"/>
      <c r="S168" s="267"/>
    </row>
    <row r="169" spans="1:19" s="23" customFormat="1" ht="57" x14ac:dyDescent="0.2">
      <c r="A169" s="33"/>
      <c r="B169" s="32" t="s">
        <v>315</v>
      </c>
      <c r="C169" s="33">
        <v>911</v>
      </c>
      <c r="D169" s="34"/>
      <c r="E169" s="32"/>
      <c r="F169" s="32"/>
      <c r="G169" s="32"/>
      <c r="H169" s="32"/>
      <c r="I169" s="32"/>
      <c r="J169" s="32"/>
      <c r="K169" s="32"/>
      <c r="L169" s="32"/>
      <c r="M169" s="32"/>
      <c r="N169" s="52">
        <f t="shared" ref="N169:S169" si="27">N170+N178</f>
        <v>125430899.86</v>
      </c>
      <c r="O169" s="52">
        <f t="shared" si="27"/>
        <v>124951421.76000001</v>
      </c>
      <c r="P169" s="52">
        <f t="shared" si="27"/>
        <v>141367398</v>
      </c>
      <c r="Q169" s="52">
        <f t="shared" si="27"/>
        <v>114182734</v>
      </c>
      <c r="R169" s="52">
        <f t="shared" si="27"/>
        <v>111336918</v>
      </c>
      <c r="S169" s="52">
        <f t="shared" si="27"/>
        <v>111336918</v>
      </c>
    </row>
    <row r="170" spans="1:19" s="23" customFormat="1" ht="123" customHeight="1" x14ac:dyDescent="0.2">
      <c r="A170" s="133">
        <v>2100</v>
      </c>
      <c r="B170" s="142" t="s">
        <v>464</v>
      </c>
      <c r="C170" s="17"/>
      <c r="D170" s="26"/>
      <c r="E170" s="17"/>
      <c r="F170" s="17"/>
      <c r="G170" s="17"/>
      <c r="H170" s="17"/>
      <c r="I170" s="17"/>
      <c r="J170" s="17"/>
      <c r="K170" s="17"/>
      <c r="L170" s="17"/>
      <c r="M170" s="17"/>
      <c r="N170" s="47">
        <f>N171+N175</f>
        <v>95980597.269999996</v>
      </c>
      <c r="O170" s="47">
        <f t="shared" ref="O170:S170" si="28">O171+O175</f>
        <v>95515497.25</v>
      </c>
      <c r="P170" s="47">
        <f t="shared" si="28"/>
        <v>112459671</v>
      </c>
      <c r="Q170" s="47">
        <f t="shared" si="28"/>
        <v>86564178</v>
      </c>
      <c r="R170" s="47">
        <f t="shared" si="28"/>
        <v>84047582</v>
      </c>
      <c r="S170" s="47">
        <f t="shared" si="28"/>
        <v>84047582</v>
      </c>
    </row>
    <row r="171" spans="1:19" ht="90" x14ac:dyDescent="0.25">
      <c r="A171" s="270">
        <v>2124</v>
      </c>
      <c r="B171" s="268" t="s">
        <v>328</v>
      </c>
      <c r="C171" s="270">
        <v>911</v>
      </c>
      <c r="D171" s="279" t="s">
        <v>329</v>
      </c>
      <c r="E171" s="10" t="s">
        <v>20</v>
      </c>
      <c r="F171" s="10" t="s">
        <v>330</v>
      </c>
      <c r="G171" s="10" t="s">
        <v>108</v>
      </c>
      <c r="H171" s="10"/>
      <c r="I171" s="10"/>
      <c r="J171" s="10"/>
      <c r="K171" s="10" t="s">
        <v>29</v>
      </c>
      <c r="L171" s="10" t="s">
        <v>187</v>
      </c>
      <c r="M171" s="10" t="s">
        <v>30</v>
      </c>
      <c r="N171" s="275">
        <v>78802798.489999995</v>
      </c>
      <c r="O171" s="275">
        <v>78716378.469999999</v>
      </c>
      <c r="P171" s="60">
        <v>76789359</v>
      </c>
      <c r="Q171" s="60">
        <v>69960165</v>
      </c>
      <c r="R171" s="275">
        <v>67611609</v>
      </c>
      <c r="S171" s="275">
        <v>67611609</v>
      </c>
    </row>
    <row r="172" spans="1:19" ht="165" x14ac:dyDescent="0.25">
      <c r="A172" s="271"/>
      <c r="B172" s="269"/>
      <c r="C172" s="271"/>
      <c r="D172" s="281"/>
      <c r="E172" s="10" t="s">
        <v>331</v>
      </c>
      <c r="F172" s="10" t="s">
        <v>332</v>
      </c>
      <c r="G172" s="10" t="s">
        <v>333</v>
      </c>
      <c r="H172" s="10"/>
      <c r="I172" s="10"/>
      <c r="J172" s="10"/>
      <c r="K172" s="10" t="s">
        <v>410</v>
      </c>
      <c r="L172" s="10"/>
      <c r="M172" s="10" t="s">
        <v>411</v>
      </c>
      <c r="N172" s="277"/>
      <c r="O172" s="277"/>
      <c r="P172" s="187"/>
      <c r="Q172" s="187"/>
      <c r="R172" s="277"/>
      <c r="S172" s="277"/>
    </row>
    <row r="173" spans="1:19" x14ac:dyDescent="0.25">
      <c r="A173" s="188"/>
      <c r="B173" s="191"/>
      <c r="C173" s="188"/>
      <c r="D173" s="189"/>
      <c r="E173" s="190"/>
      <c r="F173" s="190"/>
      <c r="G173" s="190"/>
      <c r="H173" s="10"/>
      <c r="I173" s="10"/>
      <c r="J173" s="10"/>
      <c r="K173" s="10"/>
      <c r="L173" s="10"/>
      <c r="M173" s="10"/>
      <c r="N173" s="192"/>
      <c r="O173" s="187"/>
      <c r="P173" s="187"/>
      <c r="Q173" s="187"/>
      <c r="R173" s="187"/>
      <c r="S173" s="187"/>
    </row>
    <row r="174" spans="1:19" ht="135" x14ac:dyDescent="0.25">
      <c r="A174" s="188"/>
      <c r="B174" s="191"/>
      <c r="C174" s="188"/>
      <c r="D174" s="189"/>
      <c r="E174" s="190"/>
      <c r="F174" s="190"/>
      <c r="G174" s="190"/>
      <c r="H174" s="10"/>
      <c r="I174" s="10"/>
      <c r="J174" s="10"/>
      <c r="K174" s="10" t="s">
        <v>418</v>
      </c>
      <c r="L174" s="10"/>
      <c r="M174" s="10" t="s">
        <v>419</v>
      </c>
      <c r="N174" s="187"/>
      <c r="O174" s="187"/>
      <c r="P174" s="187"/>
      <c r="Q174" s="187"/>
      <c r="R174" s="187"/>
      <c r="S174" s="187"/>
    </row>
    <row r="175" spans="1:19" ht="90" x14ac:dyDescent="0.25">
      <c r="A175" s="270">
        <v>2139</v>
      </c>
      <c r="B175" s="270" t="s">
        <v>320</v>
      </c>
      <c r="C175" s="270">
        <v>911</v>
      </c>
      <c r="D175" s="279" t="s">
        <v>321</v>
      </c>
      <c r="E175" s="268" t="s">
        <v>20</v>
      </c>
      <c r="F175" s="268" t="s">
        <v>322</v>
      </c>
      <c r="G175" s="268" t="s">
        <v>108</v>
      </c>
      <c r="H175" s="10" t="s">
        <v>323</v>
      </c>
      <c r="I175" s="10" t="s">
        <v>324</v>
      </c>
      <c r="J175" s="10" t="s">
        <v>325</v>
      </c>
      <c r="K175" s="10" t="s">
        <v>29</v>
      </c>
      <c r="L175" s="10" t="s">
        <v>187</v>
      </c>
      <c r="M175" s="10" t="s">
        <v>30</v>
      </c>
      <c r="N175" s="275">
        <v>17177798.780000001</v>
      </c>
      <c r="O175" s="275">
        <v>16799118.780000001</v>
      </c>
      <c r="P175" s="60">
        <v>35670312</v>
      </c>
      <c r="Q175" s="60">
        <v>16604013</v>
      </c>
      <c r="R175" s="275">
        <v>16435973</v>
      </c>
      <c r="S175" s="275">
        <v>16435973</v>
      </c>
    </row>
    <row r="176" spans="1:19" ht="30" x14ac:dyDescent="0.25">
      <c r="A176" s="278"/>
      <c r="B176" s="278"/>
      <c r="C176" s="278"/>
      <c r="D176" s="280"/>
      <c r="E176" s="298"/>
      <c r="F176" s="298"/>
      <c r="G176" s="298"/>
      <c r="H176" s="10"/>
      <c r="I176" s="10"/>
      <c r="J176" s="10"/>
      <c r="K176" s="27" t="s">
        <v>417</v>
      </c>
      <c r="L176" s="10"/>
      <c r="M176" s="10" t="s">
        <v>416</v>
      </c>
      <c r="N176" s="277"/>
      <c r="O176" s="277"/>
      <c r="P176" s="62"/>
      <c r="Q176" s="62"/>
      <c r="R176" s="277"/>
      <c r="S176" s="277"/>
    </row>
    <row r="177" spans="1:19" ht="105" x14ac:dyDescent="0.25">
      <c r="A177" s="278"/>
      <c r="B177" s="278"/>
      <c r="C177" s="278"/>
      <c r="D177" s="280"/>
      <c r="E177" s="269"/>
      <c r="F177" s="269"/>
      <c r="G177" s="269"/>
      <c r="H177" s="10"/>
      <c r="I177" s="10"/>
      <c r="J177" s="10"/>
      <c r="K177" s="10" t="s">
        <v>326</v>
      </c>
      <c r="L177" s="10"/>
      <c r="M177" s="10" t="s">
        <v>327</v>
      </c>
      <c r="N177" s="276"/>
      <c r="O177" s="276"/>
      <c r="P177" s="61"/>
      <c r="Q177" s="61"/>
      <c r="R177" s="276"/>
      <c r="S177" s="276"/>
    </row>
    <row r="178" spans="1:19" s="23" customFormat="1" ht="171" x14ac:dyDescent="0.2">
      <c r="A178" s="97">
        <v>2200</v>
      </c>
      <c r="B178" s="31" t="s">
        <v>462</v>
      </c>
      <c r="C178" s="17"/>
      <c r="D178" s="26"/>
      <c r="E178" s="17"/>
      <c r="F178" s="17"/>
      <c r="G178" s="17"/>
      <c r="H178" s="17"/>
      <c r="I178" s="17"/>
      <c r="J178" s="17"/>
      <c r="K178" s="17"/>
      <c r="L178" s="17"/>
      <c r="M178" s="17"/>
      <c r="N178" s="47">
        <f t="shared" ref="N178:S178" si="29">N179+N181</f>
        <v>29450302.59</v>
      </c>
      <c r="O178" s="47">
        <f t="shared" si="29"/>
        <v>29435924.510000002</v>
      </c>
      <c r="P178" s="47">
        <f t="shared" si="29"/>
        <v>28907727</v>
      </c>
      <c r="Q178" s="47">
        <f t="shared" si="29"/>
        <v>27618556</v>
      </c>
      <c r="R178" s="47">
        <f t="shared" si="29"/>
        <v>27289336</v>
      </c>
      <c r="S178" s="47">
        <f t="shared" si="29"/>
        <v>27289336</v>
      </c>
    </row>
    <row r="179" spans="1:19" ht="105" x14ac:dyDescent="0.25">
      <c r="A179" s="270">
        <v>2201</v>
      </c>
      <c r="B179" s="268" t="s">
        <v>430</v>
      </c>
      <c r="C179" s="270">
        <v>911</v>
      </c>
      <c r="D179" s="279" t="s">
        <v>316</v>
      </c>
      <c r="E179" s="10" t="s">
        <v>20</v>
      </c>
      <c r="F179" s="10" t="s">
        <v>33</v>
      </c>
      <c r="G179" s="9" t="s">
        <v>21</v>
      </c>
      <c r="H179" s="10" t="s">
        <v>24</v>
      </c>
      <c r="I179" s="11" t="s">
        <v>25</v>
      </c>
      <c r="J179" s="9" t="s">
        <v>26</v>
      </c>
      <c r="K179" s="10" t="s">
        <v>29</v>
      </c>
      <c r="L179" s="4"/>
      <c r="M179" s="10" t="s">
        <v>30</v>
      </c>
      <c r="N179" s="275">
        <v>3104919.43</v>
      </c>
      <c r="O179" s="275">
        <v>3101159.41</v>
      </c>
      <c r="P179" s="112">
        <v>3157463</v>
      </c>
      <c r="Q179" s="112">
        <v>2895069</v>
      </c>
      <c r="R179" s="275">
        <v>2815849</v>
      </c>
      <c r="S179" s="275">
        <v>2815849</v>
      </c>
    </row>
    <row r="180" spans="1:19" ht="285" x14ac:dyDescent="0.25">
      <c r="A180" s="271"/>
      <c r="B180" s="269"/>
      <c r="C180" s="271"/>
      <c r="D180" s="281"/>
      <c r="E180" s="9" t="s">
        <v>22</v>
      </c>
      <c r="F180" s="7" t="s">
        <v>25</v>
      </c>
      <c r="G180" s="9" t="s">
        <v>23</v>
      </c>
      <c r="H180" s="10" t="s">
        <v>27</v>
      </c>
      <c r="I180" s="11" t="s">
        <v>25</v>
      </c>
      <c r="J180" s="10" t="s">
        <v>28</v>
      </c>
      <c r="K180" s="10" t="s">
        <v>317</v>
      </c>
      <c r="L180" s="11"/>
      <c r="M180" s="10" t="s">
        <v>318</v>
      </c>
      <c r="N180" s="276"/>
      <c r="O180" s="276"/>
      <c r="P180" s="113"/>
      <c r="Q180" s="113"/>
      <c r="R180" s="276"/>
      <c r="S180" s="276"/>
    </row>
    <row r="181" spans="1:19" ht="94.5" customHeight="1" x14ac:dyDescent="0.25">
      <c r="A181" s="270">
        <v>2206</v>
      </c>
      <c r="B181" s="268" t="s">
        <v>431</v>
      </c>
      <c r="C181" s="270">
        <v>911</v>
      </c>
      <c r="D181" s="279" t="s">
        <v>316</v>
      </c>
      <c r="E181" s="268" t="s">
        <v>20</v>
      </c>
      <c r="F181" s="268" t="s">
        <v>36</v>
      </c>
      <c r="G181" s="268" t="s">
        <v>21</v>
      </c>
      <c r="H181" s="354"/>
      <c r="I181" s="270"/>
      <c r="J181" s="270"/>
      <c r="K181" s="10" t="s">
        <v>29</v>
      </c>
      <c r="L181" s="4"/>
      <c r="M181" s="10" t="s">
        <v>30</v>
      </c>
      <c r="N181" s="275">
        <v>26345383.16</v>
      </c>
      <c r="O181" s="275">
        <v>26334765.100000001</v>
      </c>
      <c r="P181" s="112">
        <v>25750264</v>
      </c>
      <c r="Q181" s="112">
        <v>24723487</v>
      </c>
      <c r="R181" s="275">
        <v>24473487</v>
      </c>
      <c r="S181" s="275">
        <v>24473487</v>
      </c>
    </row>
    <row r="182" spans="1:19" ht="103.5" customHeight="1" x14ac:dyDescent="0.25">
      <c r="A182" s="271"/>
      <c r="B182" s="269"/>
      <c r="C182" s="271"/>
      <c r="D182" s="281"/>
      <c r="E182" s="269"/>
      <c r="F182" s="269"/>
      <c r="G182" s="269"/>
      <c r="H182" s="355"/>
      <c r="I182" s="271"/>
      <c r="J182" s="271"/>
      <c r="K182" s="10" t="s">
        <v>414</v>
      </c>
      <c r="L182" s="4"/>
      <c r="M182" s="10" t="s">
        <v>415</v>
      </c>
      <c r="N182" s="276"/>
      <c r="O182" s="276"/>
      <c r="P182" s="113"/>
      <c r="Q182" s="113"/>
      <c r="R182" s="276"/>
      <c r="S182" s="276"/>
    </row>
    <row r="183" spans="1:19" s="23" customFormat="1" ht="28.5" x14ac:dyDescent="0.2">
      <c r="A183" s="36"/>
      <c r="B183" s="35" t="s">
        <v>334</v>
      </c>
      <c r="C183" s="36">
        <v>915</v>
      </c>
      <c r="D183" s="37"/>
      <c r="E183" s="35"/>
      <c r="F183" s="35"/>
      <c r="G183" s="35"/>
      <c r="H183" s="35"/>
      <c r="I183" s="35"/>
      <c r="J183" s="35"/>
      <c r="K183" s="35"/>
      <c r="L183" s="35"/>
      <c r="M183" s="35"/>
      <c r="N183" s="48">
        <f>N184+N197</f>
        <v>140740546.00000003</v>
      </c>
      <c r="O183" s="48">
        <f t="shared" ref="O183:S183" si="30">O184+O197</f>
        <v>140313121.28</v>
      </c>
      <c r="P183" s="48">
        <f t="shared" si="30"/>
        <v>131859055</v>
      </c>
      <c r="Q183" s="48">
        <f t="shared" si="30"/>
        <v>120168374</v>
      </c>
      <c r="R183" s="48">
        <f t="shared" si="30"/>
        <v>117767281</v>
      </c>
      <c r="S183" s="48">
        <f t="shared" si="30"/>
        <v>117767281</v>
      </c>
    </row>
    <row r="184" spans="1:19" s="23" customFormat="1" ht="128.25" x14ac:dyDescent="0.2">
      <c r="A184" s="133">
        <v>2100</v>
      </c>
      <c r="B184" s="142" t="s">
        <v>464</v>
      </c>
      <c r="C184" s="17"/>
      <c r="D184" s="26"/>
      <c r="E184" s="17"/>
      <c r="F184" s="17"/>
      <c r="G184" s="17"/>
      <c r="H184" s="17"/>
      <c r="I184" s="17"/>
      <c r="J184" s="17"/>
      <c r="K184" s="17"/>
      <c r="L184" s="17"/>
      <c r="M184" s="17"/>
      <c r="N184" s="165">
        <f>N185+N188+N193</f>
        <v>137680690.67000002</v>
      </c>
      <c r="O184" s="165">
        <f t="shared" ref="O184:S184" si="31">O185+O188+O193</f>
        <v>137257156.66</v>
      </c>
      <c r="P184" s="165">
        <f t="shared" si="31"/>
        <v>128552336</v>
      </c>
      <c r="Q184" s="165">
        <f t="shared" si="31"/>
        <v>117271205</v>
      </c>
      <c r="R184" s="165">
        <f t="shared" si="31"/>
        <v>114905112</v>
      </c>
      <c r="S184" s="165">
        <f t="shared" si="31"/>
        <v>114905112</v>
      </c>
    </row>
    <row r="185" spans="1:19" ht="93" customHeight="1" x14ac:dyDescent="0.25">
      <c r="A185" s="270">
        <v>2117</v>
      </c>
      <c r="B185" s="268" t="s">
        <v>180</v>
      </c>
      <c r="C185" s="270">
        <v>915</v>
      </c>
      <c r="D185" s="279" t="s">
        <v>319</v>
      </c>
      <c r="E185" s="10" t="s">
        <v>20</v>
      </c>
      <c r="F185" s="10" t="s">
        <v>182</v>
      </c>
      <c r="G185" s="10" t="s">
        <v>108</v>
      </c>
      <c r="H185" s="10" t="s">
        <v>185</v>
      </c>
      <c r="I185" s="10" t="s">
        <v>61</v>
      </c>
      <c r="J185" s="10" t="s">
        <v>186</v>
      </c>
      <c r="K185" s="10" t="s">
        <v>29</v>
      </c>
      <c r="L185" s="10" t="s">
        <v>187</v>
      </c>
      <c r="M185" s="84" t="s">
        <v>30</v>
      </c>
      <c r="N185" s="288">
        <v>43584355.020000003</v>
      </c>
      <c r="O185" s="288">
        <v>43581134.75</v>
      </c>
      <c r="P185" s="180">
        <v>48650151</v>
      </c>
      <c r="Q185" s="180">
        <v>42669329</v>
      </c>
      <c r="R185" s="288">
        <v>42135129</v>
      </c>
      <c r="S185" s="275">
        <v>42135129</v>
      </c>
    </row>
    <row r="186" spans="1:19" ht="120" x14ac:dyDescent="0.25">
      <c r="A186" s="271"/>
      <c r="B186" s="269"/>
      <c r="C186" s="271"/>
      <c r="D186" s="281"/>
      <c r="E186" s="10"/>
      <c r="F186" s="10"/>
      <c r="G186" s="10"/>
      <c r="H186" s="10"/>
      <c r="I186" s="10"/>
      <c r="J186" s="10"/>
      <c r="K186" s="10" t="s">
        <v>412</v>
      </c>
      <c r="L186" s="10"/>
      <c r="M186" s="84" t="s">
        <v>413</v>
      </c>
      <c r="N186" s="289"/>
      <c r="O186" s="289"/>
      <c r="P186" s="181"/>
      <c r="Q186" s="181"/>
      <c r="R186" s="289"/>
      <c r="S186" s="277"/>
    </row>
    <row r="187" spans="1:19" ht="135" x14ac:dyDescent="0.25">
      <c r="A187" s="176"/>
      <c r="B187" s="178"/>
      <c r="C187" s="176"/>
      <c r="D187" s="177"/>
      <c r="E187" s="10"/>
      <c r="F187" s="10"/>
      <c r="G187" s="10"/>
      <c r="H187" s="10"/>
      <c r="I187" s="10"/>
      <c r="J187" s="10"/>
      <c r="K187" s="10" t="s">
        <v>485</v>
      </c>
      <c r="L187" s="10"/>
      <c r="M187" s="84" t="s">
        <v>486</v>
      </c>
      <c r="N187" s="179"/>
      <c r="O187" s="179"/>
      <c r="P187" s="179"/>
      <c r="Q187" s="179"/>
      <c r="R187" s="179"/>
      <c r="S187" s="174"/>
    </row>
    <row r="188" spans="1:19" ht="165" x14ac:dyDescent="0.25">
      <c r="A188" s="270">
        <v>2120</v>
      </c>
      <c r="B188" s="268" t="s">
        <v>337</v>
      </c>
      <c r="C188" s="270">
        <v>915</v>
      </c>
      <c r="D188" s="279" t="s">
        <v>338</v>
      </c>
      <c r="E188" s="10" t="s">
        <v>20</v>
      </c>
      <c r="F188" s="10" t="s">
        <v>339</v>
      </c>
      <c r="G188" s="10" t="s">
        <v>108</v>
      </c>
      <c r="H188" s="10" t="s">
        <v>345</v>
      </c>
      <c r="I188" s="10" t="s">
        <v>332</v>
      </c>
      <c r="J188" s="10" t="s">
        <v>346</v>
      </c>
      <c r="K188" s="10" t="s">
        <v>347</v>
      </c>
      <c r="L188" s="10"/>
      <c r="M188" s="10" t="s">
        <v>348</v>
      </c>
      <c r="N188" s="277">
        <v>48067772</v>
      </c>
      <c r="O188" s="277">
        <v>48048774.920000002</v>
      </c>
      <c r="P188" s="175">
        <v>37658599</v>
      </c>
      <c r="Q188" s="175">
        <v>35009757</v>
      </c>
      <c r="R188" s="277">
        <v>34309757</v>
      </c>
      <c r="S188" s="277">
        <v>34309757</v>
      </c>
    </row>
    <row r="189" spans="1:19" ht="135" x14ac:dyDescent="0.25">
      <c r="A189" s="278"/>
      <c r="B189" s="298"/>
      <c r="C189" s="278"/>
      <c r="D189" s="280"/>
      <c r="E189" s="10" t="s">
        <v>340</v>
      </c>
      <c r="F189" s="10" t="s">
        <v>61</v>
      </c>
      <c r="G189" s="10" t="s">
        <v>341</v>
      </c>
      <c r="H189" s="10"/>
      <c r="I189" s="10"/>
      <c r="J189" s="10"/>
      <c r="K189" s="10" t="s">
        <v>349</v>
      </c>
      <c r="L189" s="10"/>
      <c r="M189" s="10" t="s">
        <v>348</v>
      </c>
      <c r="N189" s="277"/>
      <c r="O189" s="277"/>
      <c r="P189" s="62"/>
      <c r="Q189" s="62"/>
      <c r="R189" s="277"/>
      <c r="S189" s="277"/>
    </row>
    <row r="190" spans="1:19" ht="120" x14ac:dyDescent="0.25">
      <c r="A190" s="278"/>
      <c r="B190" s="298"/>
      <c r="C190" s="278"/>
      <c r="D190" s="280"/>
      <c r="E190" s="10" t="s">
        <v>342</v>
      </c>
      <c r="F190" s="10" t="s">
        <v>344</v>
      </c>
      <c r="G190" s="10" t="s">
        <v>343</v>
      </c>
      <c r="H190" s="10"/>
      <c r="I190" s="10"/>
      <c r="J190" s="10"/>
      <c r="K190" s="10" t="s">
        <v>350</v>
      </c>
      <c r="L190" s="10"/>
      <c r="M190" s="10" t="s">
        <v>351</v>
      </c>
      <c r="N190" s="277"/>
      <c r="O190" s="277"/>
      <c r="P190" s="62"/>
      <c r="Q190" s="62"/>
      <c r="R190" s="277"/>
      <c r="S190" s="277"/>
    </row>
    <row r="191" spans="1:19" ht="90" x14ac:dyDescent="0.25">
      <c r="A191" s="271"/>
      <c r="B191" s="269"/>
      <c r="C191" s="271"/>
      <c r="D191" s="281"/>
      <c r="E191" s="10"/>
      <c r="F191" s="10"/>
      <c r="G191" s="10"/>
      <c r="H191" s="10"/>
      <c r="I191" s="10"/>
      <c r="J191" s="10"/>
      <c r="K191" s="10" t="s">
        <v>352</v>
      </c>
      <c r="L191" s="10"/>
      <c r="M191" s="10" t="s">
        <v>353</v>
      </c>
      <c r="N191" s="276"/>
      <c r="O191" s="276"/>
      <c r="P191" s="61"/>
      <c r="Q191" s="61"/>
      <c r="R191" s="276"/>
      <c r="S191" s="276"/>
    </row>
    <row r="192" spans="1:19" ht="180" x14ac:dyDescent="0.25">
      <c r="A192" s="210"/>
      <c r="B192" s="208"/>
      <c r="C192" s="210"/>
      <c r="D192" s="209"/>
      <c r="E192" s="10"/>
      <c r="F192" s="10"/>
      <c r="G192" s="10"/>
      <c r="H192" s="10"/>
      <c r="I192" s="10"/>
      <c r="J192" s="10"/>
      <c r="K192" s="83" t="s">
        <v>495</v>
      </c>
      <c r="L192" s="83"/>
      <c r="M192" s="83" t="s">
        <v>496</v>
      </c>
      <c r="N192" s="207"/>
      <c r="O192" s="207"/>
      <c r="P192" s="207"/>
      <c r="Q192" s="207"/>
      <c r="R192" s="207"/>
      <c r="S192" s="207"/>
    </row>
    <row r="193" spans="1:19" ht="105" x14ac:dyDescent="0.25">
      <c r="A193" s="270">
        <v>2121</v>
      </c>
      <c r="B193" s="268" t="s">
        <v>354</v>
      </c>
      <c r="C193" s="270">
        <v>915</v>
      </c>
      <c r="D193" s="279" t="s">
        <v>338</v>
      </c>
      <c r="E193" s="10" t="s">
        <v>20</v>
      </c>
      <c r="F193" s="10" t="s">
        <v>355</v>
      </c>
      <c r="G193" s="10" t="s">
        <v>108</v>
      </c>
      <c r="H193" s="10" t="s">
        <v>273</v>
      </c>
      <c r="I193" s="10" t="s">
        <v>359</v>
      </c>
      <c r="J193" s="10" t="s">
        <v>274</v>
      </c>
      <c r="K193" s="10" t="s">
        <v>360</v>
      </c>
      <c r="L193" s="10"/>
      <c r="M193" s="10" t="s">
        <v>348</v>
      </c>
      <c r="N193" s="275">
        <f>94096335.65-N188</f>
        <v>46028563.650000006</v>
      </c>
      <c r="O193" s="275">
        <f>93676021.91-O188</f>
        <v>45627246.989999995</v>
      </c>
      <c r="P193" s="60">
        <f>79902185-P188</f>
        <v>42243586</v>
      </c>
      <c r="Q193" s="60">
        <f>74601876-Q188</f>
        <v>39592119</v>
      </c>
      <c r="R193" s="275">
        <f>72769983-R188</f>
        <v>38460226</v>
      </c>
      <c r="S193" s="275">
        <v>38460226</v>
      </c>
    </row>
    <row r="194" spans="1:19" ht="150" x14ac:dyDescent="0.25">
      <c r="A194" s="278"/>
      <c r="B194" s="298"/>
      <c r="C194" s="278"/>
      <c r="D194" s="280"/>
      <c r="E194" s="10" t="s">
        <v>356</v>
      </c>
      <c r="F194" s="10" t="s">
        <v>357</v>
      </c>
      <c r="G194" s="10" t="s">
        <v>358</v>
      </c>
      <c r="H194" s="10"/>
      <c r="I194" s="10"/>
      <c r="J194" s="10"/>
      <c r="K194" s="10" t="s">
        <v>361</v>
      </c>
      <c r="L194" s="10"/>
      <c r="M194" s="10" t="s">
        <v>348</v>
      </c>
      <c r="N194" s="277"/>
      <c r="O194" s="277"/>
      <c r="P194" s="62"/>
      <c r="Q194" s="62"/>
      <c r="R194" s="277"/>
      <c r="S194" s="277"/>
    </row>
    <row r="195" spans="1:19" ht="165" x14ac:dyDescent="0.25">
      <c r="A195" s="278"/>
      <c r="B195" s="298"/>
      <c r="C195" s="278"/>
      <c r="D195" s="280"/>
      <c r="E195" s="10"/>
      <c r="F195" s="10"/>
      <c r="G195" s="10"/>
      <c r="H195" s="10"/>
      <c r="I195" s="10"/>
      <c r="J195" s="10"/>
      <c r="K195" s="10" t="s">
        <v>427</v>
      </c>
      <c r="L195" s="10"/>
      <c r="M195" s="10" t="s">
        <v>428</v>
      </c>
      <c r="N195" s="277"/>
      <c r="O195" s="277"/>
      <c r="P195" s="62"/>
      <c r="Q195" s="62"/>
      <c r="R195" s="277"/>
      <c r="S195" s="277"/>
    </row>
    <row r="196" spans="1:19" ht="150" x14ac:dyDescent="0.25">
      <c r="A196" s="271"/>
      <c r="B196" s="269"/>
      <c r="C196" s="271"/>
      <c r="D196" s="281"/>
      <c r="E196" s="10"/>
      <c r="F196" s="10"/>
      <c r="G196" s="10"/>
      <c r="H196" s="10"/>
      <c r="I196" s="10"/>
      <c r="J196" s="10"/>
      <c r="K196" s="10" t="s">
        <v>362</v>
      </c>
      <c r="L196" s="10"/>
      <c r="M196" s="10" t="s">
        <v>348</v>
      </c>
      <c r="N196" s="276"/>
      <c r="O196" s="276"/>
      <c r="P196" s="61"/>
      <c r="Q196" s="61"/>
      <c r="R196" s="276"/>
      <c r="S196" s="276"/>
    </row>
    <row r="197" spans="1:19" s="23" customFormat="1" ht="171" x14ac:dyDescent="0.2">
      <c r="A197" s="97">
        <v>2200</v>
      </c>
      <c r="B197" s="31" t="s">
        <v>462</v>
      </c>
      <c r="C197" s="17"/>
      <c r="D197" s="26"/>
      <c r="E197" s="17"/>
      <c r="F197" s="17"/>
      <c r="G197" s="17"/>
      <c r="H197" s="17"/>
      <c r="I197" s="17"/>
      <c r="J197" s="17"/>
      <c r="K197" s="17"/>
      <c r="L197" s="17"/>
      <c r="M197" s="17"/>
      <c r="N197" s="47">
        <f>N198</f>
        <v>3059855.33</v>
      </c>
      <c r="O197" s="47">
        <f t="shared" ref="O197:S197" si="32">O198</f>
        <v>3055964.62</v>
      </c>
      <c r="P197" s="47">
        <f t="shared" si="32"/>
        <v>3306719</v>
      </c>
      <c r="Q197" s="47">
        <f t="shared" si="32"/>
        <v>2897169</v>
      </c>
      <c r="R197" s="47">
        <f t="shared" si="32"/>
        <v>2862169</v>
      </c>
      <c r="S197" s="47">
        <f t="shared" si="32"/>
        <v>2862169</v>
      </c>
    </row>
    <row r="198" spans="1:19" ht="105" x14ac:dyDescent="0.25">
      <c r="A198" s="270">
        <v>2201</v>
      </c>
      <c r="B198" s="268" t="s">
        <v>430</v>
      </c>
      <c r="C198" s="270">
        <v>915</v>
      </c>
      <c r="D198" s="279" t="s">
        <v>335</v>
      </c>
      <c r="E198" s="10" t="s">
        <v>20</v>
      </c>
      <c r="F198" s="10" t="s">
        <v>33</v>
      </c>
      <c r="G198" s="9" t="s">
        <v>21</v>
      </c>
      <c r="H198" s="10" t="s">
        <v>24</v>
      </c>
      <c r="I198" s="11" t="s">
        <v>25</v>
      </c>
      <c r="J198" s="9" t="s">
        <v>26</v>
      </c>
      <c r="K198" s="10" t="s">
        <v>29</v>
      </c>
      <c r="L198" s="4"/>
      <c r="M198" s="10" t="s">
        <v>30</v>
      </c>
      <c r="N198" s="345">
        <v>3059855.33</v>
      </c>
      <c r="O198" s="345">
        <v>3055964.62</v>
      </c>
      <c r="P198" s="116">
        <v>3306719</v>
      </c>
      <c r="Q198" s="116">
        <v>2897169</v>
      </c>
      <c r="R198" s="345">
        <v>2862169</v>
      </c>
      <c r="S198" s="345">
        <v>2862169</v>
      </c>
    </row>
    <row r="199" spans="1:19" ht="285" x14ac:dyDescent="0.25">
      <c r="A199" s="271"/>
      <c r="B199" s="269"/>
      <c r="C199" s="271"/>
      <c r="D199" s="281"/>
      <c r="E199" s="9" t="s">
        <v>22</v>
      </c>
      <c r="F199" s="7" t="s">
        <v>25</v>
      </c>
      <c r="G199" s="9" t="s">
        <v>23</v>
      </c>
      <c r="H199" s="10" t="s">
        <v>27</v>
      </c>
      <c r="I199" s="11" t="s">
        <v>25</v>
      </c>
      <c r="J199" s="10" t="s">
        <v>28</v>
      </c>
      <c r="K199" s="10" t="s">
        <v>336</v>
      </c>
      <c r="L199" s="11"/>
      <c r="M199" s="10" t="s">
        <v>318</v>
      </c>
      <c r="N199" s="346"/>
      <c r="O199" s="346"/>
      <c r="P199" s="117"/>
      <c r="Q199" s="117"/>
      <c r="R199" s="346"/>
      <c r="S199" s="346"/>
    </row>
    <row r="200" spans="1:19" s="23" customFormat="1" ht="42.75" x14ac:dyDescent="0.2">
      <c r="A200" s="36"/>
      <c r="B200" s="35" t="s">
        <v>363</v>
      </c>
      <c r="C200" s="36">
        <v>916</v>
      </c>
      <c r="D200" s="37"/>
      <c r="E200" s="35"/>
      <c r="F200" s="35"/>
      <c r="G200" s="35"/>
      <c r="H200" s="35"/>
      <c r="I200" s="35"/>
      <c r="J200" s="35"/>
      <c r="K200" s="35"/>
      <c r="L200" s="35"/>
      <c r="M200" s="35"/>
      <c r="N200" s="48">
        <f>N201+N213</f>
        <v>9952802</v>
      </c>
      <c r="O200" s="48">
        <f t="shared" ref="O200:S200" si="33">O201+O213</f>
        <v>9887123.7300000004</v>
      </c>
      <c r="P200" s="48">
        <f>P201+P213</f>
        <v>12088908</v>
      </c>
      <c r="Q200" s="48">
        <f t="shared" si="33"/>
        <v>9675610</v>
      </c>
      <c r="R200" s="48">
        <f t="shared" si="33"/>
        <v>9315610</v>
      </c>
      <c r="S200" s="48">
        <f t="shared" si="33"/>
        <v>9315610</v>
      </c>
    </row>
    <row r="201" spans="1:19" s="23" customFormat="1" ht="128.25" x14ac:dyDescent="0.2">
      <c r="A201" s="133">
        <v>2100</v>
      </c>
      <c r="B201" s="142" t="s">
        <v>464</v>
      </c>
      <c r="C201" s="38"/>
      <c r="D201" s="39"/>
      <c r="E201" s="38"/>
      <c r="F201" s="38"/>
      <c r="G201" s="38"/>
      <c r="H201" s="38"/>
      <c r="I201" s="38"/>
      <c r="J201" s="38"/>
      <c r="K201" s="38"/>
      <c r="L201" s="38"/>
      <c r="M201" s="38"/>
      <c r="N201" s="53">
        <f>N205+N207+N209+N202</f>
        <v>618500</v>
      </c>
      <c r="O201" s="53">
        <f t="shared" ref="O201:S201" si="34">O205+O207+O209+O202</f>
        <v>616000</v>
      </c>
      <c r="P201" s="53">
        <f t="shared" si="34"/>
        <v>1688595</v>
      </c>
      <c r="Q201" s="53">
        <f t="shared" si="34"/>
        <v>5540081</v>
      </c>
      <c r="R201" s="53">
        <f t="shared" si="34"/>
        <v>0</v>
      </c>
      <c r="S201" s="53">
        <f t="shared" si="34"/>
        <v>0</v>
      </c>
    </row>
    <row r="202" spans="1:19" ht="262.5" customHeight="1" x14ac:dyDescent="0.25">
      <c r="A202" s="270">
        <v>2104</v>
      </c>
      <c r="B202" s="268" t="s">
        <v>107</v>
      </c>
      <c r="C202" s="323">
        <v>916</v>
      </c>
      <c r="D202" s="347" t="s">
        <v>35</v>
      </c>
      <c r="E202" s="10" t="s">
        <v>20</v>
      </c>
      <c r="F202" s="10" t="s">
        <v>111</v>
      </c>
      <c r="G202" s="10" t="s">
        <v>108</v>
      </c>
      <c r="H202" s="10" t="s">
        <v>118</v>
      </c>
      <c r="I202" s="10" t="s">
        <v>61</v>
      </c>
      <c r="J202" s="10" t="s">
        <v>26</v>
      </c>
      <c r="K202" s="10" t="s">
        <v>475</v>
      </c>
      <c r="L202" s="10"/>
      <c r="M202" s="10" t="s">
        <v>123</v>
      </c>
      <c r="N202" s="282">
        <v>0</v>
      </c>
      <c r="O202" s="282">
        <v>0</v>
      </c>
      <c r="P202" s="275">
        <v>135000</v>
      </c>
      <c r="Q202" s="275">
        <v>90000</v>
      </c>
      <c r="R202" s="285"/>
      <c r="S202" s="285"/>
    </row>
    <row r="203" spans="1:19" ht="105" x14ac:dyDescent="0.25">
      <c r="A203" s="278"/>
      <c r="B203" s="298"/>
      <c r="C203" s="324"/>
      <c r="D203" s="348"/>
      <c r="E203" s="10" t="s">
        <v>109</v>
      </c>
      <c r="F203" s="10" t="s">
        <v>110</v>
      </c>
      <c r="G203" s="10" t="s">
        <v>112</v>
      </c>
      <c r="H203" s="10" t="s">
        <v>119</v>
      </c>
      <c r="I203" s="10" t="s">
        <v>61</v>
      </c>
      <c r="J203" s="10" t="s">
        <v>120</v>
      </c>
      <c r="K203" s="10" t="s">
        <v>521</v>
      </c>
      <c r="L203" s="10"/>
      <c r="M203" s="10" t="s">
        <v>522</v>
      </c>
      <c r="N203" s="283"/>
      <c r="O203" s="283"/>
      <c r="P203" s="277"/>
      <c r="Q203" s="277"/>
      <c r="R203" s="286"/>
      <c r="S203" s="286"/>
    </row>
    <row r="204" spans="1:19" ht="195" x14ac:dyDescent="0.25">
      <c r="A204" s="278"/>
      <c r="B204" s="298"/>
      <c r="C204" s="325"/>
      <c r="D204" s="349"/>
      <c r="E204" s="10" t="s">
        <v>113</v>
      </c>
      <c r="F204" s="10" t="s">
        <v>114</v>
      </c>
      <c r="G204" s="10" t="s">
        <v>115</v>
      </c>
      <c r="H204" s="10" t="s">
        <v>121</v>
      </c>
      <c r="I204" s="10" t="s">
        <v>61</v>
      </c>
      <c r="J204" s="10" t="s">
        <v>122</v>
      </c>
      <c r="K204" s="10" t="s">
        <v>126</v>
      </c>
      <c r="L204" s="10"/>
      <c r="M204" s="10" t="s">
        <v>127</v>
      </c>
      <c r="N204" s="284"/>
      <c r="O204" s="284"/>
      <c r="P204" s="276"/>
      <c r="Q204" s="276"/>
      <c r="R204" s="287"/>
      <c r="S204" s="287"/>
    </row>
    <row r="205" spans="1:19" ht="75" x14ac:dyDescent="0.25">
      <c r="A205" s="270">
        <v>2130</v>
      </c>
      <c r="B205" s="268" t="s">
        <v>132</v>
      </c>
      <c r="C205" s="270">
        <v>916</v>
      </c>
      <c r="D205" s="279" t="s">
        <v>133</v>
      </c>
      <c r="E205" s="268" t="s">
        <v>20</v>
      </c>
      <c r="F205" s="268" t="s">
        <v>134</v>
      </c>
      <c r="G205" s="268" t="s">
        <v>108</v>
      </c>
      <c r="H205" s="10" t="s">
        <v>135</v>
      </c>
      <c r="I205" s="10" t="s">
        <v>136</v>
      </c>
      <c r="J205" s="10" t="s">
        <v>137</v>
      </c>
      <c r="K205" s="10" t="s">
        <v>29</v>
      </c>
      <c r="L205" s="10"/>
      <c r="M205" s="10" t="s">
        <v>39</v>
      </c>
      <c r="N205" s="275">
        <v>315000</v>
      </c>
      <c r="O205" s="275">
        <v>315000</v>
      </c>
      <c r="P205" s="60">
        <v>1253595</v>
      </c>
      <c r="Q205" s="60">
        <v>5411400</v>
      </c>
      <c r="R205" s="275">
        <v>0</v>
      </c>
      <c r="S205" s="275">
        <v>0</v>
      </c>
    </row>
    <row r="206" spans="1:19" ht="409.5" customHeight="1" x14ac:dyDescent="0.25">
      <c r="A206" s="271"/>
      <c r="B206" s="269"/>
      <c r="C206" s="271"/>
      <c r="D206" s="281"/>
      <c r="E206" s="269"/>
      <c r="F206" s="269"/>
      <c r="G206" s="269"/>
      <c r="H206" s="10"/>
      <c r="I206" s="10"/>
      <c r="J206" s="10"/>
      <c r="K206" s="10" t="s">
        <v>138</v>
      </c>
      <c r="L206" s="10"/>
      <c r="M206" s="10" t="s">
        <v>139</v>
      </c>
      <c r="N206" s="276"/>
      <c r="O206" s="276"/>
      <c r="P206" s="61"/>
      <c r="Q206" s="61"/>
      <c r="R206" s="276"/>
      <c r="S206" s="276"/>
    </row>
    <row r="207" spans="1:19" ht="90" x14ac:dyDescent="0.25">
      <c r="A207" s="270">
        <v>2131</v>
      </c>
      <c r="B207" s="268" t="s">
        <v>364</v>
      </c>
      <c r="C207" s="270">
        <v>916</v>
      </c>
      <c r="D207" s="279" t="s">
        <v>35</v>
      </c>
      <c r="E207" s="10" t="s">
        <v>20</v>
      </c>
      <c r="F207" s="10" t="s">
        <v>58</v>
      </c>
      <c r="G207" s="10" t="s">
        <v>108</v>
      </c>
      <c r="H207" s="270"/>
      <c r="I207" s="270"/>
      <c r="J207" s="270"/>
      <c r="K207" s="20" t="s">
        <v>368</v>
      </c>
      <c r="L207" s="10"/>
      <c r="M207" s="10" t="s">
        <v>369</v>
      </c>
      <c r="N207" s="275">
        <v>280000</v>
      </c>
      <c r="O207" s="275">
        <v>277500</v>
      </c>
      <c r="P207" s="60">
        <v>300000</v>
      </c>
      <c r="Q207" s="60">
        <v>38681</v>
      </c>
      <c r="R207" s="275">
        <v>0</v>
      </c>
      <c r="S207" s="275">
        <v>0</v>
      </c>
    </row>
    <row r="208" spans="1:19" ht="45" x14ac:dyDescent="0.25">
      <c r="A208" s="271"/>
      <c r="B208" s="269"/>
      <c r="C208" s="271"/>
      <c r="D208" s="281"/>
      <c r="E208" s="10" t="s">
        <v>365</v>
      </c>
      <c r="F208" s="10" t="s">
        <v>366</v>
      </c>
      <c r="G208" s="10" t="s">
        <v>367</v>
      </c>
      <c r="H208" s="271"/>
      <c r="I208" s="271"/>
      <c r="J208" s="271"/>
      <c r="K208" s="9"/>
      <c r="L208" s="10"/>
      <c r="M208" s="10"/>
      <c r="N208" s="276"/>
      <c r="O208" s="276"/>
      <c r="P208" s="61"/>
      <c r="Q208" s="61"/>
      <c r="R208" s="276"/>
      <c r="S208" s="276"/>
    </row>
    <row r="209" spans="1:19" ht="105" x14ac:dyDescent="0.25">
      <c r="A209" s="270">
        <v>2138</v>
      </c>
      <c r="B209" s="268" t="s">
        <v>54</v>
      </c>
      <c r="C209" s="270">
        <v>916</v>
      </c>
      <c r="D209" s="279" t="s">
        <v>55</v>
      </c>
      <c r="E209" s="10" t="s">
        <v>20</v>
      </c>
      <c r="F209" s="10" t="s">
        <v>58</v>
      </c>
      <c r="G209" s="10" t="s">
        <v>108</v>
      </c>
      <c r="H209" s="10" t="s">
        <v>59</v>
      </c>
      <c r="I209" s="10" t="s">
        <v>61</v>
      </c>
      <c r="J209" s="10" t="s">
        <v>60</v>
      </c>
      <c r="K209" s="10" t="s">
        <v>29</v>
      </c>
      <c r="L209" s="10"/>
      <c r="M209" s="10" t="s">
        <v>39</v>
      </c>
      <c r="N209" s="275">
        <v>23500</v>
      </c>
      <c r="O209" s="275">
        <v>23500</v>
      </c>
      <c r="P209" s="60">
        <v>0</v>
      </c>
      <c r="Q209" s="60">
        <v>0</v>
      </c>
      <c r="R209" s="275">
        <v>0</v>
      </c>
      <c r="S209" s="275">
        <v>0</v>
      </c>
    </row>
    <row r="210" spans="1:19" ht="105" x14ac:dyDescent="0.25">
      <c r="A210" s="278"/>
      <c r="B210" s="298"/>
      <c r="C210" s="278"/>
      <c r="D210" s="280"/>
      <c r="E210" s="10" t="s">
        <v>56</v>
      </c>
      <c r="F210" s="10" t="s">
        <v>370</v>
      </c>
      <c r="G210" s="10" t="s">
        <v>28</v>
      </c>
      <c r="H210" s="10"/>
      <c r="I210" s="10"/>
      <c r="J210" s="10"/>
      <c r="K210" s="10" t="s">
        <v>64</v>
      </c>
      <c r="L210" s="10"/>
      <c r="M210" s="10" t="s">
        <v>65</v>
      </c>
      <c r="N210" s="277"/>
      <c r="O210" s="277"/>
      <c r="P210" s="62"/>
      <c r="Q210" s="62"/>
      <c r="R210" s="277"/>
      <c r="S210" s="277"/>
    </row>
    <row r="211" spans="1:19" ht="90" x14ac:dyDescent="0.25">
      <c r="A211" s="278"/>
      <c r="B211" s="298"/>
      <c r="C211" s="278"/>
      <c r="D211" s="280"/>
      <c r="E211" s="10"/>
      <c r="F211" s="10"/>
      <c r="G211" s="10"/>
      <c r="H211" s="10"/>
      <c r="I211" s="10"/>
      <c r="J211" s="10"/>
      <c r="K211" s="10" t="s">
        <v>66</v>
      </c>
      <c r="L211" s="10"/>
      <c r="M211" s="10" t="s">
        <v>499</v>
      </c>
      <c r="N211" s="277"/>
      <c r="O211" s="277"/>
      <c r="P211" s="62"/>
      <c r="Q211" s="62"/>
      <c r="R211" s="277"/>
      <c r="S211" s="277"/>
    </row>
    <row r="212" spans="1:19" ht="135" x14ac:dyDescent="0.25">
      <c r="A212" s="271"/>
      <c r="B212" s="269"/>
      <c r="C212" s="271"/>
      <c r="D212" s="281"/>
      <c r="E212" s="10"/>
      <c r="F212" s="10"/>
      <c r="G212" s="10"/>
      <c r="H212" s="10"/>
      <c r="I212" s="10"/>
      <c r="J212" s="10"/>
      <c r="K212" s="10" t="s">
        <v>500</v>
      </c>
      <c r="L212" s="10"/>
      <c r="M212" s="10" t="s">
        <v>501</v>
      </c>
      <c r="N212" s="276"/>
      <c r="O212" s="276"/>
      <c r="P212" s="61"/>
      <c r="Q212" s="61"/>
      <c r="R212" s="276"/>
      <c r="S212" s="276"/>
    </row>
    <row r="213" spans="1:19" s="23" customFormat="1" ht="171" x14ac:dyDescent="0.2">
      <c r="A213" s="97">
        <v>2200</v>
      </c>
      <c r="B213" s="31" t="s">
        <v>462</v>
      </c>
      <c r="C213" s="38"/>
      <c r="D213" s="39"/>
      <c r="E213" s="38"/>
      <c r="F213" s="38"/>
      <c r="G213" s="38"/>
      <c r="H213" s="38"/>
      <c r="I213" s="38"/>
      <c r="J213" s="38"/>
      <c r="K213" s="38"/>
      <c r="L213" s="38"/>
      <c r="M213" s="38"/>
      <c r="N213" s="53">
        <f>N214</f>
        <v>9334302</v>
      </c>
      <c r="O213" s="53">
        <f t="shared" ref="O213:S213" si="35">O214</f>
        <v>9271123.7300000004</v>
      </c>
      <c r="P213" s="53">
        <f t="shared" si="35"/>
        <v>10400313</v>
      </c>
      <c r="Q213" s="53">
        <f t="shared" si="35"/>
        <v>4135529</v>
      </c>
      <c r="R213" s="53">
        <f t="shared" si="35"/>
        <v>9315610</v>
      </c>
      <c r="S213" s="53">
        <f t="shared" si="35"/>
        <v>9315610</v>
      </c>
    </row>
    <row r="214" spans="1:19" ht="105" x14ac:dyDescent="0.25">
      <c r="A214" s="270">
        <v>2201</v>
      </c>
      <c r="B214" s="268" t="s">
        <v>429</v>
      </c>
      <c r="C214" s="270">
        <v>916</v>
      </c>
      <c r="D214" s="21" t="s">
        <v>35</v>
      </c>
      <c r="E214" s="10" t="s">
        <v>20</v>
      </c>
      <c r="F214" s="10" t="s">
        <v>33</v>
      </c>
      <c r="G214" s="9" t="s">
        <v>21</v>
      </c>
      <c r="H214" s="10" t="s">
        <v>24</v>
      </c>
      <c r="I214" s="11" t="s">
        <v>25</v>
      </c>
      <c r="J214" s="9" t="s">
        <v>26</v>
      </c>
      <c r="K214" s="10" t="s">
        <v>29</v>
      </c>
      <c r="L214" s="10"/>
      <c r="M214" s="10" t="s">
        <v>30</v>
      </c>
      <c r="N214" s="275">
        <v>9334302</v>
      </c>
      <c r="O214" s="275">
        <v>9271123.7300000004</v>
      </c>
      <c r="P214" s="112">
        <v>10400313</v>
      </c>
      <c r="Q214" s="112">
        <v>4135529</v>
      </c>
      <c r="R214" s="275">
        <v>9315610</v>
      </c>
      <c r="S214" s="275">
        <v>9315610</v>
      </c>
    </row>
    <row r="215" spans="1:19" ht="285" x14ac:dyDescent="0.25">
      <c r="A215" s="271"/>
      <c r="B215" s="269"/>
      <c r="C215" s="271"/>
      <c r="D215" s="21"/>
      <c r="E215" s="9" t="s">
        <v>22</v>
      </c>
      <c r="F215" s="7" t="s">
        <v>25</v>
      </c>
      <c r="G215" s="9" t="s">
        <v>23</v>
      </c>
      <c r="H215" s="10" t="s">
        <v>27</v>
      </c>
      <c r="I215" s="11" t="s">
        <v>25</v>
      </c>
      <c r="J215" s="10" t="s">
        <v>28</v>
      </c>
      <c r="K215" s="10" t="s">
        <v>521</v>
      </c>
      <c r="L215" s="10"/>
      <c r="M215" s="10" t="s">
        <v>522</v>
      </c>
      <c r="N215" s="276"/>
      <c r="O215" s="276"/>
      <c r="P215" s="113"/>
      <c r="Q215" s="113"/>
      <c r="R215" s="276"/>
      <c r="S215" s="276"/>
    </row>
    <row r="216" spans="1:19" s="23" customFormat="1" ht="28.5" x14ac:dyDescent="0.2">
      <c r="A216" s="36"/>
      <c r="B216" s="35" t="s">
        <v>371</v>
      </c>
      <c r="C216" s="36">
        <v>917</v>
      </c>
      <c r="D216" s="37"/>
      <c r="E216" s="35"/>
      <c r="F216" s="35"/>
      <c r="G216" s="35"/>
      <c r="H216" s="35"/>
      <c r="I216" s="35"/>
      <c r="J216" s="35"/>
      <c r="K216" s="35"/>
      <c r="L216" s="35"/>
      <c r="M216" s="35"/>
      <c r="N216" s="48">
        <f>N217</f>
        <v>5708594</v>
      </c>
      <c r="O216" s="48">
        <f t="shared" ref="O216:S217" si="36">O217</f>
        <v>5708594</v>
      </c>
      <c r="P216" s="48">
        <f t="shared" si="36"/>
        <v>5659496</v>
      </c>
      <c r="Q216" s="48">
        <f t="shared" si="36"/>
        <v>5815363</v>
      </c>
      <c r="R216" s="48">
        <f t="shared" si="36"/>
        <v>5709408</v>
      </c>
      <c r="S216" s="48">
        <f t="shared" si="36"/>
        <v>5709408</v>
      </c>
    </row>
    <row r="217" spans="1:19" s="23" customFormat="1" ht="171" x14ac:dyDescent="0.2">
      <c r="A217" s="97">
        <v>2200</v>
      </c>
      <c r="B217" s="31" t="s">
        <v>462</v>
      </c>
      <c r="C217" s="17"/>
      <c r="D217" s="26"/>
      <c r="E217" s="17"/>
      <c r="F217" s="17"/>
      <c r="G217" s="17"/>
      <c r="H217" s="17"/>
      <c r="I217" s="17"/>
      <c r="J217" s="17"/>
      <c r="K217" s="17"/>
      <c r="L217" s="17"/>
      <c r="M217" s="17"/>
      <c r="N217" s="47">
        <f>N218</f>
        <v>5708594</v>
      </c>
      <c r="O217" s="47">
        <f t="shared" si="36"/>
        <v>5708594</v>
      </c>
      <c r="P217" s="47">
        <f t="shared" si="36"/>
        <v>5659496</v>
      </c>
      <c r="Q217" s="47">
        <f t="shared" si="36"/>
        <v>5815363</v>
      </c>
      <c r="R217" s="47">
        <f t="shared" si="36"/>
        <v>5709408</v>
      </c>
      <c r="S217" s="47">
        <f t="shared" si="36"/>
        <v>5709408</v>
      </c>
    </row>
    <row r="218" spans="1:19" ht="105" x14ac:dyDescent="0.25">
      <c r="A218" s="270">
        <v>2201</v>
      </c>
      <c r="B218" s="268" t="s">
        <v>430</v>
      </c>
      <c r="C218" s="270">
        <v>917</v>
      </c>
      <c r="D218" s="279" t="s">
        <v>372</v>
      </c>
      <c r="E218" s="10" t="s">
        <v>20</v>
      </c>
      <c r="F218" s="10" t="s">
        <v>33</v>
      </c>
      <c r="G218" s="9" t="s">
        <v>21</v>
      </c>
      <c r="H218" s="10" t="s">
        <v>24</v>
      </c>
      <c r="I218" s="11" t="s">
        <v>25</v>
      </c>
      <c r="J218" s="9" t="s">
        <v>26</v>
      </c>
      <c r="K218" s="10" t="s">
        <v>29</v>
      </c>
      <c r="L218" s="10"/>
      <c r="M218" s="10" t="s">
        <v>39</v>
      </c>
      <c r="N218" s="275">
        <v>5708594</v>
      </c>
      <c r="O218" s="275">
        <v>5708594</v>
      </c>
      <c r="P218" s="60">
        <v>5659496</v>
      </c>
      <c r="Q218" s="60">
        <v>5815363</v>
      </c>
      <c r="R218" s="275">
        <v>5709408</v>
      </c>
      <c r="S218" s="275">
        <v>5709408</v>
      </c>
    </row>
    <row r="219" spans="1:19" ht="285" x14ac:dyDescent="0.25">
      <c r="A219" s="271"/>
      <c r="B219" s="269"/>
      <c r="C219" s="271"/>
      <c r="D219" s="281"/>
      <c r="E219" s="9" t="s">
        <v>22</v>
      </c>
      <c r="F219" s="7" t="s">
        <v>25</v>
      </c>
      <c r="G219" s="9" t="s">
        <v>23</v>
      </c>
      <c r="H219" s="10" t="s">
        <v>27</v>
      </c>
      <c r="I219" s="11" t="s">
        <v>25</v>
      </c>
      <c r="J219" s="10" t="s">
        <v>28</v>
      </c>
      <c r="K219" s="27"/>
      <c r="L219" s="10"/>
      <c r="M219" s="10"/>
      <c r="N219" s="276"/>
      <c r="O219" s="276"/>
      <c r="P219" s="61"/>
      <c r="Q219" s="61"/>
      <c r="R219" s="276"/>
      <c r="S219" s="276"/>
    </row>
    <row r="220" spans="1:19" s="23" customFormat="1" ht="28.5" x14ac:dyDescent="0.2">
      <c r="A220" s="36"/>
      <c r="B220" s="35" t="s">
        <v>374</v>
      </c>
      <c r="C220" s="36">
        <v>918</v>
      </c>
      <c r="D220" s="37"/>
      <c r="E220" s="35"/>
      <c r="F220" s="35"/>
      <c r="G220" s="35"/>
      <c r="H220" s="35"/>
      <c r="I220" s="35"/>
      <c r="J220" s="35"/>
      <c r="K220" s="35"/>
      <c r="L220" s="35"/>
      <c r="M220" s="35"/>
      <c r="N220" s="48">
        <f>N221</f>
        <v>1708572</v>
      </c>
      <c r="O220" s="48">
        <f t="shared" ref="O220:S221" si="37">O221</f>
        <v>1708572</v>
      </c>
      <c r="P220" s="48">
        <f t="shared" si="37"/>
        <v>1867145</v>
      </c>
      <c r="Q220" s="48">
        <f t="shared" si="37"/>
        <v>1594551</v>
      </c>
      <c r="R220" s="48">
        <f t="shared" si="37"/>
        <v>1584551</v>
      </c>
      <c r="S220" s="48">
        <f t="shared" si="37"/>
        <v>1584551</v>
      </c>
    </row>
    <row r="221" spans="1:19" s="23" customFormat="1" ht="128.25" x14ac:dyDescent="0.2">
      <c r="A221" s="97">
        <v>2100</v>
      </c>
      <c r="B221" s="31" t="s">
        <v>464</v>
      </c>
      <c r="C221" s="17"/>
      <c r="D221" s="26"/>
      <c r="E221" s="17"/>
      <c r="F221" s="17"/>
      <c r="G221" s="17"/>
      <c r="H221" s="17"/>
      <c r="I221" s="17"/>
      <c r="J221" s="17"/>
      <c r="K221" s="17"/>
      <c r="L221" s="17"/>
      <c r="M221" s="17"/>
      <c r="N221" s="47">
        <f>N222</f>
        <v>1708572</v>
      </c>
      <c r="O221" s="47">
        <f t="shared" si="37"/>
        <v>1708572</v>
      </c>
      <c r="P221" s="47">
        <f t="shared" si="37"/>
        <v>1867145</v>
      </c>
      <c r="Q221" s="47">
        <f t="shared" si="37"/>
        <v>1594551</v>
      </c>
      <c r="R221" s="47">
        <f t="shared" si="37"/>
        <v>1584551</v>
      </c>
      <c r="S221" s="47">
        <f t="shared" si="37"/>
        <v>1584551</v>
      </c>
    </row>
    <row r="222" spans="1:19" ht="105" x14ac:dyDescent="0.25">
      <c r="A222" s="270">
        <v>2102</v>
      </c>
      <c r="B222" s="268" t="s">
        <v>148</v>
      </c>
      <c r="C222" s="270">
        <v>918</v>
      </c>
      <c r="D222" s="279" t="s">
        <v>373</v>
      </c>
      <c r="E222" s="10" t="s">
        <v>20</v>
      </c>
      <c r="F222" s="10" t="s">
        <v>33</v>
      </c>
      <c r="G222" s="9" t="s">
        <v>21</v>
      </c>
      <c r="H222" s="10" t="s">
        <v>24</v>
      </c>
      <c r="I222" s="11" t="s">
        <v>25</v>
      </c>
      <c r="J222" s="9" t="s">
        <v>26</v>
      </c>
      <c r="K222" s="10" t="s">
        <v>29</v>
      </c>
      <c r="L222" s="10"/>
      <c r="M222" s="10"/>
      <c r="N222" s="275">
        <v>1708572</v>
      </c>
      <c r="O222" s="275">
        <v>1708572</v>
      </c>
      <c r="P222" s="60">
        <v>1867145</v>
      </c>
      <c r="Q222" s="60">
        <v>1594551</v>
      </c>
      <c r="R222" s="275">
        <v>1584551</v>
      </c>
      <c r="S222" s="275">
        <v>1584551</v>
      </c>
    </row>
    <row r="223" spans="1:19" ht="285" x14ac:dyDescent="0.25">
      <c r="A223" s="271"/>
      <c r="B223" s="269"/>
      <c r="C223" s="271"/>
      <c r="D223" s="281"/>
      <c r="E223" s="9" t="s">
        <v>22</v>
      </c>
      <c r="F223" s="7" t="s">
        <v>25</v>
      </c>
      <c r="G223" s="9" t="s">
        <v>23</v>
      </c>
      <c r="H223" s="10" t="s">
        <v>27</v>
      </c>
      <c r="I223" s="11" t="s">
        <v>25</v>
      </c>
      <c r="J223" s="10" t="s">
        <v>28</v>
      </c>
      <c r="K223" s="10" t="s">
        <v>152</v>
      </c>
      <c r="L223" s="10"/>
      <c r="M223" s="10" t="s">
        <v>153</v>
      </c>
      <c r="N223" s="276"/>
      <c r="O223" s="276"/>
      <c r="P223" s="61"/>
      <c r="Q223" s="61"/>
      <c r="R223" s="276"/>
      <c r="S223" s="276"/>
    </row>
    <row r="224" spans="1:19" x14ac:dyDescent="0.25">
      <c r="A224" s="96">
        <v>2100</v>
      </c>
      <c r="B224" s="299" t="s">
        <v>464</v>
      </c>
      <c r="C224" s="300"/>
      <c r="D224" s="300"/>
      <c r="E224" s="300"/>
      <c r="F224" s="300"/>
      <c r="G224" s="300"/>
      <c r="H224" s="300"/>
      <c r="I224" s="300"/>
      <c r="J224" s="300"/>
      <c r="K224" s="300"/>
      <c r="L224" s="300"/>
      <c r="M224" s="301"/>
      <c r="N224" s="54">
        <f t="shared" ref="N224:S224" si="38">N10+N49+N65+N80+N90+N133+N170+N184+N201+N221+N57</f>
        <v>1261208105.1300001</v>
      </c>
      <c r="O224" s="54">
        <f t="shared" si="38"/>
        <v>1194056164.1300001</v>
      </c>
      <c r="P224" s="54">
        <f t="shared" si="38"/>
        <v>1161365148.2</v>
      </c>
      <c r="Q224" s="54">
        <f t="shared" si="38"/>
        <v>934341925.16999996</v>
      </c>
      <c r="R224" s="54">
        <f t="shared" si="38"/>
        <v>899929639.61000001</v>
      </c>
      <c r="S224" s="54">
        <f t="shared" si="38"/>
        <v>755589144</v>
      </c>
    </row>
    <row r="225" spans="1:19" x14ac:dyDescent="0.25">
      <c r="A225" s="16">
        <v>2600</v>
      </c>
      <c r="B225" s="299" t="s">
        <v>463</v>
      </c>
      <c r="C225" s="300"/>
      <c r="D225" s="300"/>
      <c r="E225" s="300"/>
      <c r="F225" s="300"/>
      <c r="G225" s="300"/>
      <c r="H225" s="300"/>
      <c r="I225" s="300"/>
      <c r="J225" s="300"/>
      <c r="K225" s="300"/>
      <c r="L225" s="300"/>
      <c r="M225" s="301"/>
      <c r="N225" s="54">
        <f t="shared" ref="N225:S225" si="39">N165+N127+N105+N61+N37</f>
        <v>1162566706.76</v>
      </c>
      <c r="O225" s="54">
        <f t="shared" si="39"/>
        <v>1151836467.0800002</v>
      </c>
      <c r="P225" s="54">
        <f t="shared" si="39"/>
        <v>1064077924.6900001</v>
      </c>
      <c r="Q225" s="54">
        <f t="shared" si="39"/>
        <v>1086949700</v>
      </c>
      <c r="R225" s="54">
        <f t="shared" si="39"/>
        <v>1084229700</v>
      </c>
      <c r="S225" s="54">
        <f t="shared" si="39"/>
        <v>1059757900</v>
      </c>
    </row>
    <row r="226" spans="1:19" ht="15.75" thickBot="1" x14ac:dyDescent="0.3">
      <c r="A226" s="97">
        <v>2200</v>
      </c>
      <c r="B226" s="292" t="s">
        <v>462</v>
      </c>
      <c r="C226" s="293"/>
      <c r="D226" s="293"/>
      <c r="E226" s="293"/>
      <c r="F226" s="293"/>
      <c r="G226" s="293"/>
      <c r="H226" s="293"/>
      <c r="I226" s="293"/>
      <c r="J226" s="293"/>
      <c r="K226" s="293"/>
      <c r="L226" s="293"/>
      <c r="M226" s="294"/>
      <c r="N226" s="55">
        <f t="shared" ref="N226:S226" si="40">N27+N69+N100+N121+N160+N178+N197+N213+N217</f>
        <v>173592788.86000001</v>
      </c>
      <c r="O226" s="55">
        <f t="shared" si="40"/>
        <v>173235643.21000001</v>
      </c>
      <c r="P226" s="55">
        <f t="shared" si="40"/>
        <v>204968328.43000001</v>
      </c>
      <c r="Q226" s="55">
        <f t="shared" si="40"/>
        <v>165854875</v>
      </c>
      <c r="R226" s="55">
        <f t="shared" si="40"/>
        <v>171724961</v>
      </c>
      <c r="S226" s="55">
        <f t="shared" si="40"/>
        <v>171724961</v>
      </c>
    </row>
    <row r="227" spans="1:19" ht="15.75" thickBot="1" x14ac:dyDescent="0.3">
      <c r="A227" s="98"/>
      <c r="B227" s="295" t="s">
        <v>406</v>
      </c>
      <c r="C227" s="295"/>
      <c r="D227" s="295"/>
      <c r="E227" s="295"/>
      <c r="F227" s="295"/>
      <c r="G227" s="295"/>
      <c r="H227" s="295"/>
      <c r="I227" s="295"/>
      <c r="J227" s="295"/>
      <c r="K227" s="295"/>
      <c r="L227" s="295"/>
      <c r="M227" s="296"/>
      <c r="N227" s="56">
        <f>SUM(N224:N226)</f>
        <v>2597367600.7500005</v>
      </c>
      <c r="O227" s="56">
        <f t="shared" ref="O227:S227" si="41">SUM(O224:O226)</f>
        <v>2519128274.4200001</v>
      </c>
      <c r="P227" s="56">
        <f t="shared" si="41"/>
        <v>2430411401.3200002</v>
      </c>
      <c r="Q227" s="56">
        <f t="shared" si="41"/>
        <v>2187146500.1700001</v>
      </c>
      <c r="R227" s="56">
        <f t="shared" si="41"/>
        <v>2155884300.6100001</v>
      </c>
      <c r="S227" s="56">
        <f t="shared" si="41"/>
        <v>1987072005</v>
      </c>
    </row>
    <row r="228" spans="1:19" x14ac:dyDescent="0.25">
      <c r="N228" s="57">
        <f t="shared" ref="N228:S228" si="42">N220+N216+N200+N183+N169+N132+N120+N89+N79+N64+N48+N9</f>
        <v>2597367600.75</v>
      </c>
      <c r="O228" s="57">
        <f t="shared" si="42"/>
        <v>2519128274.4199996</v>
      </c>
      <c r="P228" s="57">
        <f t="shared" si="42"/>
        <v>2430411401.3200002</v>
      </c>
      <c r="Q228" s="57">
        <f t="shared" si="42"/>
        <v>2187146500.1700001</v>
      </c>
      <c r="R228" s="57">
        <f t="shared" si="42"/>
        <v>2155884300.6100001</v>
      </c>
      <c r="S228" s="57">
        <f t="shared" si="42"/>
        <v>1987072005</v>
      </c>
    </row>
    <row r="229" spans="1:19" x14ac:dyDescent="0.25">
      <c r="N229" s="19">
        <f>N227-N228</f>
        <v>0</v>
      </c>
      <c r="O229" s="19">
        <f t="shared" ref="O229:S229" si="43">O227-O228</f>
        <v>0</v>
      </c>
      <c r="P229" s="19">
        <f t="shared" si="43"/>
        <v>0</v>
      </c>
      <c r="Q229" s="19">
        <f t="shared" si="43"/>
        <v>0</v>
      </c>
      <c r="R229" s="19">
        <f t="shared" si="43"/>
        <v>0</v>
      </c>
      <c r="S229" s="19">
        <f t="shared" si="43"/>
        <v>0</v>
      </c>
    </row>
    <row r="230" spans="1:19" x14ac:dyDescent="0.25">
      <c r="N230" s="19">
        <v>2597367600.75</v>
      </c>
      <c r="O230" s="19">
        <v>2519128274.4200001</v>
      </c>
      <c r="P230" s="169">
        <v>2430411401.3200002</v>
      </c>
      <c r="Q230" s="19">
        <v>2136770700.1700001</v>
      </c>
      <c r="R230" s="19">
        <v>2128808500.6099999</v>
      </c>
      <c r="S230" s="19">
        <v>1987072005</v>
      </c>
    </row>
    <row r="231" spans="1:19" x14ac:dyDescent="0.25">
      <c r="N231" s="169">
        <f>N228-N230</f>
        <v>0</v>
      </c>
      <c r="O231" s="169">
        <f>O228-O230</f>
        <v>0</v>
      </c>
      <c r="P231" s="169">
        <f>P228-P230</f>
        <v>0</v>
      </c>
      <c r="Q231" s="169">
        <f>Q227-Q230</f>
        <v>50375800</v>
      </c>
      <c r="R231" s="169">
        <f t="shared" ref="R231:S231" si="44">R227-R230</f>
        <v>27075800.000000238</v>
      </c>
      <c r="S231" s="1">
        <f t="shared" si="44"/>
        <v>0</v>
      </c>
    </row>
    <row r="232" spans="1:19" x14ac:dyDescent="0.25">
      <c r="Q232" s="169">
        <f>Q227+23400000</f>
        <v>2210546500.1700001</v>
      </c>
      <c r="R232" s="169">
        <f>R227+46700000</f>
        <v>2202584300.6100001</v>
      </c>
    </row>
  </sheetData>
  <mergeCells count="573">
    <mergeCell ref="N25:N26"/>
    <mergeCell ref="O25:O26"/>
    <mergeCell ref="P25:P26"/>
    <mergeCell ref="Q25:Q26"/>
    <mergeCell ref="R25:R26"/>
    <mergeCell ref="S25:S26"/>
    <mergeCell ref="S40:S41"/>
    <mergeCell ref="O50:O53"/>
    <mergeCell ref="R50:R53"/>
    <mergeCell ref="S50:S53"/>
    <mergeCell ref="O44:O45"/>
    <mergeCell ref="R44:R45"/>
    <mergeCell ref="S44:S45"/>
    <mergeCell ref="O40:O41"/>
    <mergeCell ref="R40:R41"/>
    <mergeCell ref="N44:N45"/>
    <mergeCell ref="N42:N43"/>
    <mergeCell ref="O42:O43"/>
    <mergeCell ref="O28:O31"/>
    <mergeCell ref="R28:R31"/>
    <mergeCell ref="S28:S31"/>
    <mergeCell ref="N50:N53"/>
    <mergeCell ref="A25:A26"/>
    <mergeCell ref="B25:B26"/>
    <mergeCell ref="C25:C26"/>
    <mergeCell ref="D25:D26"/>
    <mergeCell ref="E25:E26"/>
    <mergeCell ref="F25:F26"/>
    <mergeCell ref="G25:G26"/>
    <mergeCell ref="A58:A60"/>
    <mergeCell ref="B58:B60"/>
    <mergeCell ref="C58:C60"/>
    <mergeCell ref="D58:D60"/>
    <mergeCell ref="E58:E59"/>
    <mergeCell ref="F58:F59"/>
    <mergeCell ref="G58:G59"/>
    <mergeCell ref="C34:C35"/>
    <mergeCell ref="A34:A35"/>
    <mergeCell ref="B34:B35"/>
    <mergeCell ref="A44:A45"/>
    <mergeCell ref="B44:B45"/>
    <mergeCell ref="C44:C45"/>
    <mergeCell ref="D44:D45"/>
    <mergeCell ref="D32:D33"/>
    <mergeCell ref="E32:E33"/>
    <mergeCell ref="F32:F33"/>
    <mergeCell ref="I167:I168"/>
    <mergeCell ref="A163:A164"/>
    <mergeCell ref="B163:B164"/>
    <mergeCell ref="C163:C164"/>
    <mergeCell ref="D163:D164"/>
    <mergeCell ref="F62:F63"/>
    <mergeCell ref="G62:G63"/>
    <mergeCell ref="C148:C149"/>
    <mergeCell ref="D148:D149"/>
    <mergeCell ref="A154:A156"/>
    <mergeCell ref="B154:B156"/>
    <mergeCell ref="C154:C156"/>
    <mergeCell ref="D154:D156"/>
    <mergeCell ref="A145:A147"/>
    <mergeCell ref="C167:C168"/>
    <mergeCell ref="D167:D168"/>
    <mergeCell ref="E167:E168"/>
    <mergeCell ref="F167:F168"/>
    <mergeCell ref="G167:G168"/>
    <mergeCell ref="H167:H168"/>
    <mergeCell ref="D142:D143"/>
    <mergeCell ref="A135:A136"/>
    <mergeCell ref="B135:B136"/>
    <mergeCell ref="C135:C136"/>
    <mergeCell ref="B181:B182"/>
    <mergeCell ref="C181:C182"/>
    <mergeCell ref="D181:D182"/>
    <mergeCell ref="N181:N182"/>
    <mergeCell ref="O181:O182"/>
    <mergeCell ref="R181:R182"/>
    <mergeCell ref="S181:S182"/>
    <mergeCell ref="E181:E182"/>
    <mergeCell ref="F181:F182"/>
    <mergeCell ref="G181:G182"/>
    <mergeCell ref="H181:H182"/>
    <mergeCell ref="I181:I182"/>
    <mergeCell ref="J181:J182"/>
    <mergeCell ref="S55:S56"/>
    <mergeCell ref="S66:S67"/>
    <mergeCell ref="N62:N63"/>
    <mergeCell ref="O62:O63"/>
    <mergeCell ref="B145:B147"/>
    <mergeCell ref="A152:A153"/>
    <mergeCell ref="B152:B153"/>
    <mergeCell ref="C145:C147"/>
    <mergeCell ref="C152:C153"/>
    <mergeCell ref="D152:D153"/>
    <mergeCell ref="A150:A151"/>
    <mergeCell ref="B150:B151"/>
    <mergeCell ref="A148:A149"/>
    <mergeCell ref="J145:J147"/>
    <mergeCell ref="C150:C151"/>
    <mergeCell ref="B148:B149"/>
    <mergeCell ref="H58:H59"/>
    <mergeCell ref="I58:I59"/>
    <mergeCell ref="H145:H147"/>
    <mergeCell ref="I145:I147"/>
    <mergeCell ref="A128:A129"/>
    <mergeCell ref="A142:A143"/>
    <mergeCell ref="B142:B143"/>
    <mergeCell ref="C142:C143"/>
    <mergeCell ref="D34:D35"/>
    <mergeCell ref="N34:N35"/>
    <mergeCell ref="O34:O35"/>
    <mergeCell ref="P34:P35"/>
    <mergeCell ref="Q34:Q35"/>
    <mergeCell ref="R34:R35"/>
    <mergeCell ref="S34:S35"/>
    <mergeCell ref="N163:N164"/>
    <mergeCell ref="O163:O164"/>
    <mergeCell ref="R163:R164"/>
    <mergeCell ref="S163:S164"/>
    <mergeCell ref="S103:S104"/>
    <mergeCell ref="S152:S153"/>
    <mergeCell ref="O137:O139"/>
    <mergeCell ref="N110:N111"/>
    <mergeCell ref="O110:O111"/>
    <mergeCell ref="P110:P111"/>
    <mergeCell ref="Q110:Q111"/>
    <mergeCell ref="R110:R111"/>
    <mergeCell ref="S110:S111"/>
    <mergeCell ref="S150:S151"/>
    <mergeCell ref="R148:R149"/>
    <mergeCell ref="S148:S149"/>
    <mergeCell ref="P145:P147"/>
    <mergeCell ref="O179:O180"/>
    <mergeCell ref="R179:R180"/>
    <mergeCell ref="S179:S180"/>
    <mergeCell ref="Q167:Q168"/>
    <mergeCell ref="R167:R168"/>
    <mergeCell ref="S167:S168"/>
    <mergeCell ref="S142:S143"/>
    <mergeCell ref="O140:O141"/>
    <mergeCell ref="G32:G33"/>
    <mergeCell ref="N32:N33"/>
    <mergeCell ref="O32:O33"/>
    <mergeCell ref="R32:R33"/>
    <mergeCell ref="S32:S33"/>
    <mergeCell ref="Q145:Q147"/>
    <mergeCell ref="R145:R147"/>
    <mergeCell ref="R150:R151"/>
    <mergeCell ref="O150:O151"/>
    <mergeCell ref="N148:N149"/>
    <mergeCell ref="O148:O149"/>
    <mergeCell ref="N150:N151"/>
    <mergeCell ref="O154:O156"/>
    <mergeCell ref="R154:R156"/>
    <mergeCell ref="R42:R43"/>
    <mergeCell ref="S42:S43"/>
    <mergeCell ref="R171:R172"/>
    <mergeCell ref="S171:S172"/>
    <mergeCell ref="R175:R177"/>
    <mergeCell ref="S175:S177"/>
    <mergeCell ref="J58:J59"/>
    <mergeCell ref="N58:N60"/>
    <mergeCell ref="O58:O60"/>
    <mergeCell ref="R58:R60"/>
    <mergeCell ref="S58:S60"/>
    <mergeCell ref="S145:S147"/>
    <mergeCell ref="S137:S139"/>
    <mergeCell ref="O142:O143"/>
    <mergeCell ref="N161:N162"/>
    <mergeCell ref="O161:O162"/>
    <mergeCell ref="R161:R162"/>
    <mergeCell ref="S161:S162"/>
    <mergeCell ref="N154:N156"/>
    <mergeCell ref="O171:O172"/>
    <mergeCell ref="N137:N139"/>
    <mergeCell ref="N142:N143"/>
    <mergeCell ref="Q101:Q102"/>
    <mergeCell ref="R101:R102"/>
    <mergeCell ref="S106:S107"/>
    <mergeCell ref="R75:R76"/>
    <mergeCell ref="A32:A33"/>
    <mergeCell ref="S222:S223"/>
    <mergeCell ref="R222:R223"/>
    <mergeCell ref="S188:S191"/>
    <mergeCell ref="S193:S196"/>
    <mergeCell ref="S209:S212"/>
    <mergeCell ref="R218:R219"/>
    <mergeCell ref="S218:S219"/>
    <mergeCell ref="S205:S206"/>
    <mergeCell ref="O209:O212"/>
    <mergeCell ref="R209:R212"/>
    <mergeCell ref="O207:O208"/>
    <mergeCell ref="S207:S208"/>
    <mergeCell ref="O198:O199"/>
    <mergeCell ref="R198:R199"/>
    <mergeCell ref="S198:S199"/>
    <mergeCell ref="O214:O215"/>
    <mergeCell ref="S185:S186"/>
    <mergeCell ref="R157:R159"/>
    <mergeCell ref="S157:S159"/>
    <mergeCell ref="S154:S156"/>
    <mergeCell ref="R214:R215"/>
    <mergeCell ref="S214:S215"/>
    <mergeCell ref="O222:O223"/>
    <mergeCell ref="S202:S204"/>
    <mergeCell ref="A209:A212"/>
    <mergeCell ref="B209:B212"/>
    <mergeCell ref="C209:C212"/>
    <mergeCell ref="A218:A219"/>
    <mergeCell ref="B218:B219"/>
    <mergeCell ref="N218:N219"/>
    <mergeCell ref="O218:O219"/>
    <mergeCell ref="C218:C219"/>
    <mergeCell ref="D218:D219"/>
    <mergeCell ref="D209:D212"/>
    <mergeCell ref="A214:A215"/>
    <mergeCell ref="B214:B215"/>
    <mergeCell ref="C214:C215"/>
    <mergeCell ref="N214:N215"/>
    <mergeCell ref="N209:N212"/>
    <mergeCell ref="A202:A204"/>
    <mergeCell ref="B202:B204"/>
    <mergeCell ref="C202:C204"/>
    <mergeCell ref="D202:D204"/>
    <mergeCell ref="N202:N204"/>
    <mergeCell ref="R205:R206"/>
    <mergeCell ref="A207:A208"/>
    <mergeCell ref="B207:B208"/>
    <mergeCell ref="E175:E177"/>
    <mergeCell ref="F175:F177"/>
    <mergeCell ref="G175:G177"/>
    <mergeCell ref="A222:A223"/>
    <mergeCell ref="B222:B223"/>
    <mergeCell ref="C222:C223"/>
    <mergeCell ref="D222:D223"/>
    <mergeCell ref="N222:N223"/>
    <mergeCell ref="A179:A180"/>
    <mergeCell ref="B179:B180"/>
    <mergeCell ref="C179:C180"/>
    <mergeCell ref="D179:D180"/>
    <mergeCell ref="N179:N180"/>
    <mergeCell ref="A198:A199"/>
    <mergeCell ref="B198:B199"/>
    <mergeCell ref="C198:C199"/>
    <mergeCell ref="D198:D199"/>
    <mergeCell ref="N198:N199"/>
    <mergeCell ref="N207:N208"/>
    <mergeCell ref="A175:A177"/>
    <mergeCell ref="B175:B177"/>
    <mergeCell ref="C175:C177"/>
    <mergeCell ref="D175:D177"/>
    <mergeCell ref="A181:A182"/>
    <mergeCell ref="A188:A191"/>
    <mergeCell ref="B188:B191"/>
    <mergeCell ref="C188:C191"/>
    <mergeCell ref="D188:D191"/>
    <mergeCell ref="N188:N191"/>
    <mergeCell ref="O188:O191"/>
    <mergeCell ref="R188:R191"/>
    <mergeCell ref="B185:B186"/>
    <mergeCell ref="A185:A186"/>
    <mergeCell ref="C185:C186"/>
    <mergeCell ref="D185:D186"/>
    <mergeCell ref="N185:N186"/>
    <mergeCell ref="C207:C208"/>
    <mergeCell ref="D207:D208"/>
    <mergeCell ref="H207:H208"/>
    <mergeCell ref="I207:I208"/>
    <mergeCell ref="J207:J208"/>
    <mergeCell ref="A205:A206"/>
    <mergeCell ref="B205:B206"/>
    <mergeCell ref="C205:C206"/>
    <mergeCell ref="D205:D206"/>
    <mergeCell ref="E205:E206"/>
    <mergeCell ref="F205:F206"/>
    <mergeCell ref="G205:G206"/>
    <mergeCell ref="N205:N206"/>
    <mergeCell ref="A193:A196"/>
    <mergeCell ref="B193:B196"/>
    <mergeCell ref="C193:C196"/>
    <mergeCell ref="D193:D196"/>
    <mergeCell ref="N193:N196"/>
    <mergeCell ref="O193:O196"/>
    <mergeCell ref="R193:R196"/>
    <mergeCell ref="I150:I151"/>
    <mergeCell ref="J150:J151"/>
    <mergeCell ref="A171:A172"/>
    <mergeCell ref="B171:B172"/>
    <mergeCell ref="C171:C172"/>
    <mergeCell ref="D171:D172"/>
    <mergeCell ref="N171:N172"/>
    <mergeCell ref="A157:A159"/>
    <mergeCell ref="B157:B159"/>
    <mergeCell ref="C157:C159"/>
    <mergeCell ref="A161:A162"/>
    <mergeCell ref="B161:B162"/>
    <mergeCell ref="C161:C162"/>
    <mergeCell ref="D161:D162"/>
    <mergeCell ref="A167:A168"/>
    <mergeCell ref="B167:B168"/>
    <mergeCell ref="D135:D136"/>
    <mergeCell ref="A137:A139"/>
    <mergeCell ref="A140:A141"/>
    <mergeCell ref="B140:B141"/>
    <mergeCell ref="C140:C141"/>
    <mergeCell ref="D140:D141"/>
    <mergeCell ref="N135:N136"/>
    <mergeCell ref="D137:D139"/>
    <mergeCell ref="N140:N141"/>
    <mergeCell ref="C2:P2"/>
    <mergeCell ref="K6:K7"/>
    <mergeCell ref="L6:L7"/>
    <mergeCell ref="M6:M7"/>
    <mergeCell ref="N6:O6"/>
    <mergeCell ref="C5:D5"/>
    <mergeCell ref="A115:A116"/>
    <mergeCell ref="B115:B116"/>
    <mergeCell ref="C115:C116"/>
    <mergeCell ref="D115:D116"/>
    <mergeCell ref="H115:H116"/>
    <mergeCell ref="I115:I116"/>
    <mergeCell ref="J115:J116"/>
    <mergeCell ref="N115:N116"/>
    <mergeCell ref="O115:O116"/>
    <mergeCell ref="A5:A7"/>
    <mergeCell ref="B5:B7"/>
    <mergeCell ref="C6:C7"/>
    <mergeCell ref="D6:D7"/>
    <mergeCell ref="D11:D12"/>
    <mergeCell ref="E11:E12"/>
    <mergeCell ref="O17:O20"/>
    <mergeCell ref="P17:P20"/>
    <mergeCell ref="N28:N31"/>
    <mergeCell ref="Q6:S6"/>
    <mergeCell ref="N5:S5"/>
    <mergeCell ref="E6:E7"/>
    <mergeCell ref="F6:F7"/>
    <mergeCell ref="G6:G7"/>
    <mergeCell ref="H6:H7"/>
    <mergeCell ref="I6:I7"/>
    <mergeCell ref="J6:J7"/>
    <mergeCell ref="E5:G5"/>
    <mergeCell ref="H5:J5"/>
    <mergeCell ref="K5:M5"/>
    <mergeCell ref="R11:R12"/>
    <mergeCell ref="S11:S12"/>
    <mergeCell ref="A11:A12"/>
    <mergeCell ref="B11:B12"/>
    <mergeCell ref="C11:C12"/>
    <mergeCell ref="A14:A15"/>
    <mergeCell ref="B14:B15"/>
    <mergeCell ref="C14:C15"/>
    <mergeCell ref="D14:D15"/>
    <mergeCell ref="E14:E15"/>
    <mergeCell ref="F14:F15"/>
    <mergeCell ref="G14:G15"/>
    <mergeCell ref="N14:N15"/>
    <mergeCell ref="O14:O15"/>
    <mergeCell ref="R14:R15"/>
    <mergeCell ref="S14:S15"/>
    <mergeCell ref="F11:F12"/>
    <mergeCell ref="G11:G12"/>
    <mergeCell ref="N11:N12"/>
    <mergeCell ref="O11:O12"/>
    <mergeCell ref="Q17:Q20"/>
    <mergeCell ref="R17:R20"/>
    <mergeCell ref="S17:S20"/>
    <mergeCell ref="A17:A20"/>
    <mergeCell ref="B17:B20"/>
    <mergeCell ref="C17:C20"/>
    <mergeCell ref="D17:D20"/>
    <mergeCell ref="N17:N20"/>
    <mergeCell ref="E40:E41"/>
    <mergeCell ref="F40:F41"/>
    <mergeCell ref="G40:G41"/>
    <mergeCell ref="N40:N41"/>
    <mergeCell ref="A28:A31"/>
    <mergeCell ref="B28:B31"/>
    <mergeCell ref="C28:C31"/>
    <mergeCell ref="D28:D31"/>
    <mergeCell ref="E28:E29"/>
    <mergeCell ref="F28:F29"/>
    <mergeCell ref="G28:G29"/>
    <mergeCell ref="H28:H29"/>
    <mergeCell ref="I28:I29"/>
    <mergeCell ref="J28:J29"/>
    <mergeCell ref="B32:B33"/>
    <mergeCell ref="C32:C33"/>
    <mergeCell ref="O55:O56"/>
    <mergeCell ref="P55:P56"/>
    <mergeCell ref="Q55:Q56"/>
    <mergeCell ref="R55:R56"/>
    <mergeCell ref="A55:A56"/>
    <mergeCell ref="B55:B56"/>
    <mergeCell ref="C55:C56"/>
    <mergeCell ref="D55:D56"/>
    <mergeCell ref="N55:N56"/>
    <mergeCell ref="A42:A43"/>
    <mergeCell ref="B42:B43"/>
    <mergeCell ref="C42:C43"/>
    <mergeCell ref="D42:D43"/>
    <mergeCell ref="A40:A41"/>
    <mergeCell ref="B40:B41"/>
    <mergeCell ref="C40:C41"/>
    <mergeCell ref="D40:D41"/>
    <mergeCell ref="D62:D63"/>
    <mergeCell ref="A50:A53"/>
    <mergeCell ref="B50:B53"/>
    <mergeCell ref="C50:C53"/>
    <mergeCell ref="D50:D53"/>
    <mergeCell ref="E62:E63"/>
    <mergeCell ref="R62:R63"/>
    <mergeCell ref="J72:J74"/>
    <mergeCell ref="N70:N74"/>
    <mergeCell ref="O70:O74"/>
    <mergeCell ref="R70:R74"/>
    <mergeCell ref="S70:S74"/>
    <mergeCell ref="P70:P74"/>
    <mergeCell ref="Q70:Q74"/>
    <mergeCell ref="D113:D114"/>
    <mergeCell ref="E113:E114"/>
    <mergeCell ref="F113:F114"/>
    <mergeCell ref="G113:G114"/>
    <mergeCell ref="H113:H114"/>
    <mergeCell ref="I113:I114"/>
    <mergeCell ref="J113:J114"/>
    <mergeCell ref="I106:I107"/>
    <mergeCell ref="J106:J107"/>
    <mergeCell ref="S101:S102"/>
    <mergeCell ref="A66:A67"/>
    <mergeCell ref="B66:B67"/>
    <mergeCell ref="C66:C67"/>
    <mergeCell ref="D66:D67"/>
    <mergeCell ref="N66:N67"/>
    <mergeCell ref="O66:O67"/>
    <mergeCell ref="A70:A72"/>
    <mergeCell ref="B70:B72"/>
    <mergeCell ref="C70:C72"/>
    <mergeCell ref="A85:A87"/>
    <mergeCell ref="B85:B87"/>
    <mergeCell ref="D70:D72"/>
    <mergeCell ref="E70:E71"/>
    <mergeCell ref="F70:F71"/>
    <mergeCell ref="G70:G71"/>
    <mergeCell ref="H70:H71"/>
    <mergeCell ref="I70:I71"/>
    <mergeCell ref="H72:H74"/>
    <mergeCell ref="I72:I74"/>
    <mergeCell ref="J70:J71"/>
    <mergeCell ref="C85:C87"/>
    <mergeCell ref="D85:D87"/>
    <mergeCell ref="H85:H87"/>
    <mergeCell ref="B103:B104"/>
    <mergeCell ref="N103:N104"/>
    <mergeCell ref="O103:O104"/>
    <mergeCell ref="P103:P104"/>
    <mergeCell ref="N101:N102"/>
    <mergeCell ref="O101:O102"/>
    <mergeCell ref="P101:P102"/>
    <mergeCell ref="J85:J87"/>
    <mergeCell ref="N85:N87"/>
    <mergeCell ref="O85:O87"/>
    <mergeCell ref="A113:A114"/>
    <mergeCell ref="C113:C114"/>
    <mergeCell ref="N106:N107"/>
    <mergeCell ref="O167:O168"/>
    <mergeCell ref="P167:P168"/>
    <mergeCell ref="O145:O147"/>
    <mergeCell ref="R140:R141"/>
    <mergeCell ref="R137:R139"/>
    <mergeCell ref="B137:B139"/>
    <mergeCell ref="C137:C139"/>
    <mergeCell ref="N145:N147"/>
    <mergeCell ref="E145:E147"/>
    <mergeCell ref="F145:F147"/>
    <mergeCell ref="G145:G147"/>
    <mergeCell ref="O106:O107"/>
    <mergeCell ref="A106:A107"/>
    <mergeCell ref="B106:B107"/>
    <mergeCell ref="D106:D107"/>
    <mergeCell ref="H106:H107"/>
    <mergeCell ref="N113:N114"/>
    <mergeCell ref="O113:O114"/>
    <mergeCell ref="B113:B114"/>
    <mergeCell ref="C106:C107"/>
    <mergeCell ref="R106:R107"/>
    <mergeCell ref="B226:M226"/>
    <mergeCell ref="B227:M227"/>
    <mergeCell ref="S81:S84"/>
    <mergeCell ref="R85:R87"/>
    <mergeCell ref="S85:S87"/>
    <mergeCell ref="B91:B96"/>
    <mergeCell ref="C91:C96"/>
    <mergeCell ref="D91:D96"/>
    <mergeCell ref="N91:N96"/>
    <mergeCell ref="O91:O96"/>
    <mergeCell ref="R91:R96"/>
    <mergeCell ref="S91:S96"/>
    <mergeCell ref="N81:N84"/>
    <mergeCell ref="O81:O84"/>
    <mergeCell ref="R81:R84"/>
    <mergeCell ref="I85:I87"/>
    <mergeCell ref="R113:R114"/>
    <mergeCell ref="S113:S114"/>
    <mergeCell ref="B81:B84"/>
    <mergeCell ref="R142:R143"/>
    <mergeCell ref="B224:M224"/>
    <mergeCell ref="Q103:Q104"/>
    <mergeCell ref="R103:R104"/>
    <mergeCell ref="B225:M225"/>
    <mergeCell ref="O205:O206"/>
    <mergeCell ref="R207:R208"/>
    <mergeCell ref="D145:D147"/>
    <mergeCell ref="D157:D159"/>
    <mergeCell ref="N157:N159"/>
    <mergeCell ref="O157:O159"/>
    <mergeCell ref="N175:N177"/>
    <mergeCell ref="N152:N153"/>
    <mergeCell ref="O152:O153"/>
    <mergeCell ref="R152:R153"/>
    <mergeCell ref="J167:J168"/>
    <mergeCell ref="O202:O204"/>
    <mergeCell ref="N167:N168"/>
    <mergeCell ref="P202:P204"/>
    <mergeCell ref="Q202:Q204"/>
    <mergeCell ref="R202:R204"/>
    <mergeCell ref="O175:O177"/>
    <mergeCell ref="O185:O186"/>
    <mergeCell ref="R185:R186"/>
    <mergeCell ref="D150:D151"/>
    <mergeCell ref="E150:E151"/>
    <mergeCell ref="F150:F151"/>
    <mergeCell ref="G150:G151"/>
    <mergeCell ref="H150:H151"/>
    <mergeCell ref="A3:B3"/>
    <mergeCell ref="R115:R116"/>
    <mergeCell ref="S115:S116"/>
    <mergeCell ref="N128:N129"/>
    <mergeCell ref="S135:S136"/>
    <mergeCell ref="O128:O129"/>
    <mergeCell ref="R128:R129"/>
    <mergeCell ref="S128:S129"/>
    <mergeCell ref="S140:S141"/>
    <mergeCell ref="O135:O136"/>
    <mergeCell ref="R135:R136"/>
    <mergeCell ref="A91:A96"/>
    <mergeCell ref="A81:A84"/>
    <mergeCell ref="C81:C84"/>
    <mergeCell ref="D81:D84"/>
    <mergeCell ref="R66:R67"/>
    <mergeCell ref="S62:S63"/>
    <mergeCell ref="A62:A63"/>
    <mergeCell ref="B62:B63"/>
    <mergeCell ref="C62:C63"/>
    <mergeCell ref="E122:E123"/>
    <mergeCell ref="C75:C76"/>
    <mergeCell ref="D75:D76"/>
    <mergeCell ref="E75:E76"/>
    <mergeCell ref="S75:S76"/>
    <mergeCell ref="P77:P78"/>
    <mergeCell ref="O77:O78"/>
    <mergeCell ref="N77:N78"/>
    <mergeCell ref="Q77:Q78"/>
    <mergeCell ref="R77:R78"/>
    <mergeCell ref="S77:S78"/>
    <mergeCell ref="F75:F76"/>
    <mergeCell ref="G75:G76"/>
    <mergeCell ref="H75:H76"/>
    <mergeCell ref="I75:I76"/>
    <mergeCell ref="J75:J76"/>
    <mergeCell ref="N75:N76"/>
    <mergeCell ref="O75:O76"/>
    <mergeCell ref="P75:P76"/>
    <mergeCell ref="Q75:Q76"/>
  </mergeCells>
  <hyperlinks>
    <hyperlink ref="K163" r:id="rId1" tooltip="Ссылка на КонсультантПлюс" display="consultantplus://offline/ref=3D0D1FA37BFC4FD4827B32A30E9945BF67DC73B15484D8628C3ABC299E17C3F496000D574D34C6CC6399B441G5dBH"/>
  </hyperlinks>
  <pageMargins left="0.7" right="0.7" top="0.75" bottom="0.75" header="0.3" footer="0.3"/>
  <pageSetup paperSize="9" scale="4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45" workbookViewId="0">
      <selection activeCell="D21" sqref="D21:H21"/>
    </sheetView>
  </sheetViews>
  <sheetFormatPr defaultRowHeight="15" x14ac:dyDescent="0.25"/>
  <cols>
    <col min="1" max="1" width="14.7109375" style="73" customWidth="1"/>
    <col min="2" max="2" width="87.85546875" style="1" customWidth="1"/>
    <col min="3" max="3" width="16.85546875" customWidth="1"/>
    <col min="4" max="4" width="15.42578125" customWidth="1"/>
    <col min="5" max="5" width="17" customWidth="1"/>
    <col min="6" max="6" width="16.7109375" customWidth="1"/>
    <col min="7" max="7" width="15.7109375" customWidth="1"/>
    <col min="8" max="8" width="16.85546875" customWidth="1"/>
  </cols>
  <sheetData>
    <row r="1" spans="1:8" x14ac:dyDescent="0.25">
      <c r="A1" s="72" t="s">
        <v>423</v>
      </c>
    </row>
    <row r="3" spans="1:8" x14ac:dyDescent="0.25">
      <c r="A3" s="73" t="s">
        <v>420</v>
      </c>
    </row>
    <row r="5" spans="1:8" ht="45" x14ac:dyDescent="0.25">
      <c r="A5" s="270" t="s">
        <v>0</v>
      </c>
      <c r="B5" s="329" t="s">
        <v>1</v>
      </c>
      <c r="C5" s="329" t="s">
        <v>13</v>
      </c>
      <c r="D5" s="329"/>
      <c r="E5" s="68" t="s">
        <v>14</v>
      </c>
      <c r="F5" s="329" t="s">
        <v>15</v>
      </c>
      <c r="G5" s="330"/>
      <c r="H5" s="330"/>
    </row>
    <row r="6" spans="1:8" x14ac:dyDescent="0.25">
      <c r="A6" s="278"/>
      <c r="B6" s="329"/>
      <c r="C6" s="70" t="s">
        <v>11</v>
      </c>
      <c r="D6" s="70" t="s">
        <v>12</v>
      </c>
      <c r="E6" s="70" t="s">
        <v>11</v>
      </c>
      <c r="F6" s="70" t="s">
        <v>11</v>
      </c>
      <c r="G6" s="70" t="s">
        <v>11</v>
      </c>
      <c r="H6" s="70" t="s">
        <v>11</v>
      </c>
    </row>
    <row r="7" spans="1:8" x14ac:dyDescent="0.25">
      <c r="A7" s="71">
        <v>1</v>
      </c>
      <c r="B7" s="69">
        <v>2</v>
      </c>
      <c r="C7" s="69">
        <v>3</v>
      </c>
      <c r="D7" s="69">
        <v>4</v>
      </c>
      <c r="E7" s="69">
        <v>5</v>
      </c>
      <c r="F7" s="69">
        <v>6</v>
      </c>
      <c r="G7" s="69">
        <v>7</v>
      </c>
      <c r="H7" s="69">
        <v>8</v>
      </c>
    </row>
    <row r="8" spans="1:8" ht="42.75" x14ac:dyDescent="0.25">
      <c r="A8" s="22" t="s">
        <v>70</v>
      </c>
      <c r="B8" s="17" t="s">
        <v>69</v>
      </c>
      <c r="C8" s="76">
        <f>SUM(C9:C36)</f>
        <v>1406316684.0599995</v>
      </c>
      <c r="D8" s="76">
        <f t="shared" ref="D8:H8" si="0">SUM(D9:D36)</f>
        <v>1338976562.6199996</v>
      </c>
      <c r="E8" s="76">
        <f t="shared" si="0"/>
        <v>1325347723.3500001</v>
      </c>
      <c r="F8" s="76">
        <f t="shared" si="0"/>
        <v>1073752714.1700001</v>
      </c>
      <c r="G8" s="76">
        <f t="shared" si="0"/>
        <v>1045820514.61</v>
      </c>
      <c r="H8" s="76">
        <f t="shared" si="0"/>
        <v>901480019</v>
      </c>
    </row>
    <row r="9" spans="1:8" ht="45" x14ac:dyDescent="0.25">
      <c r="A9" s="74">
        <v>2102</v>
      </c>
      <c r="B9" s="66" t="s">
        <v>148</v>
      </c>
      <c r="C9" s="75">
        <f>Лист1!N66+Лист1!N134+Лист1!N222</f>
        <v>1708572</v>
      </c>
      <c r="D9" s="75">
        <f>Лист1!O66+Лист1!O134+Лист1!O222</f>
        <v>1708572</v>
      </c>
      <c r="E9" s="75">
        <f>Лист1!P66+Лист1!P134+Лист1!P222</f>
        <v>1867145</v>
      </c>
      <c r="F9" s="75">
        <f>Лист1!Q66+Лист1!Q134+Лист1!Q222</f>
        <v>1594551</v>
      </c>
      <c r="G9" s="75">
        <f>Лист1!R66+Лист1!R134+Лист1!R222</f>
        <v>1584551</v>
      </c>
      <c r="H9" s="75">
        <f>Лист1!S66+Лист1!S134+Лист1!S222</f>
        <v>1584551</v>
      </c>
    </row>
    <row r="10" spans="1:8" ht="30" x14ac:dyDescent="0.25">
      <c r="A10" s="66">
        <v>2104</v>
      </c>
      <c r="B10" s="66" t="s">
        <v>438</v>
      </c>
      <c r="C10" s="75">
        <f>Лист1!N50</f>
        <v>1938998.38</v>
      </c>
      <c r="D10" s="75">
        <f>Лист1!O50</f>
        <v>1938998.38</v>
      </c>
      <c r="E10" s="75">
        <f>Лист1!P50</f>
        <v>1474434.49</v>
      </c>
      <c r="F10" s="75">
        <f>Лист1!Q50</f>
        <v>198000</v>
      </c>
      <c r="G10" s="75">
        <f>Лист1!R50</f>
        <v>150000</v>
      </c>
      <c r="H10" s="75">
        <f>Лист1!S50</f>
        <v>150000</v>
      </c>
    </row>
    <row r="11" spans="1:8" ht="45" x14ac:dyDescent="0.25">
      <c r="A11" s="66">
        <v>2105</v>
      </c>
      <c r="B11" s="66" t="s">
        <v>233</v>
      </c>
      <c r="C11" s="75">
        <f>Лист1!N135</f>
        <v>61181456.739999995</v>
      </c>
      <c r="D11" s="75">
        <f>Лист1!O135</f>
        <v>60673202.899999999</v>
      </c>
      <c r="E11" s="75">
        <f>Лист1!P135</f>
        <v>15656255</v>
      </c>
      <c r="F11" s="75">
        <f>Лист1!Q135</f>
        <v>0</v>
      </c>
      <c r="G11" s="75">
        <f>Лист1!R135</f>
        <v>0</v>
      </c>
      <c r="H11" s="75">
        <f>Лист1!S135</f>
        <v>0</v>
      </c>
    </row>
    <row r="12" spans="1:8" ht="105" x14ac:dyDescent="0.25">
      <c r="A12" s="10">
        <v>2106</v>
      </c>
      <c r="B12" s="10" t="s">
        <v>244</v>
      </c>
      <c r="C12" s="75">
        <f>Лист1!N137</f>
        <v>137306093.84</v>
      </c>
      <c r="D12" s="75">
        <f>Лист1!O137</f>
        <v>137306093.84</v>
      </c>
      <c r="E12" s="75">
        <f>Лист1!P137</f>
        <v>146353519</v>
      </c>
      <c r="F12" s="75">
        <f>Лист1!Q137</f>
        <v>102413134</v>
      </c>
      <c r="G12" s="75">
        <f>Лист1!R137</f>
        <v>105121707</v>
      </c>
      <c r="H12" s="75">
        <f>Лист1!S137</f>
        <v>62713107</v>
      </c>
    </row>
    <row r="13" spans="1:8" ht="75" x14ac:dyDescent="0.25">
      <c r="A13" s="66">
        <v>2107</v>
      </c>
      <c r="B13" s="66" t="s">
        <v>46</v>
      </c>
      <c r="C13" s="75">
        <f>Лист1!N140+Лист1!N68+Лист1!N54+Лист1!N11</f>
        <v>173588662.66</v>
      </c>
      <c r="D13" s="75">
        <f>Лист1!O140+Лист1!O68+Лист1!O54+Лист1!O11</f>
        <v>110136831.05</v>
      </c>
      <c r="E13" s="75">
        <f>Лист1!P140+Лист1!P68+Лист1!P54+Лист1!P11</f>
        <v>78813840.390000001</v>
      </c>
      <c r="F13" s="75">
        <f>Лист1!Q140+Лист1!Q68+Лист1!Q54+Лист1!Q11</f>
        <v>8267154.9699999997</v>
      </c>
      <c r="G13" s="75">
        <f>Лист1!R140+Лист1!R68+Лист1!R54+Лист1!R11</f>
        <v>6618922.6099999994</v>
      </c>
      <c r="H13" s="75">
        <f>Лист1!S140+Лист1!S68+Лист1!S54+Лист1!S11</f>
        <v>4811427</v>
      </c>
    </row>
    <row r="14" spans="1:8" ht="30" x14ac:dyDescent="0.25">
      <c r="A14" s="66">
        <v>2108</v>
      </c>
      <c r="B14" s="66" t="s">
        <v>258</v>
      </c>
      <c r="C14" s="75">
        <f>Лист1!N142</f>
        <v>37292400</v>
      </c>
      <c r="D14" s="75">
        <f>Лист1!O142</f>
        <v>35714736.560000002</v>
      </c>
      <c r="E14" s="75">
        <f>Лист1!P142</f>
        <v>49378005</v>
      </c>
      <c r="F14" s="75">
        <f>Лист1!Q142</f>
        <v>41000005</v>
      </c>
      <c r="G14" s="75">
        <f>Лист1!R142</f>
        <v>46600000</v>
      </c>
      <c r="H14" s="75">
        <f>Лист1!S142</f>
        <v>46600000</v>
      </c>
    </row>
    <row r="15" spans="1:8" ht="30" x14ac:dyDescent="0.25">
      <c r="A15" s="66">
        <v>2111</v>
      </c>
      <c r="B15" s="66" t="s">
        <v>157</v>
      </c>
      <c r="C15" s="75">
        <f>Лист1!N81</f>
        <v>28808557.890000001</v>
      </c>
      <c r="D15" s="75">
        <f>Лист1!O81</f>
        <v>28736138.920000002</v>
      </c>
      <c r="E15" s="75">
        <f>Лист1!P81</f>
        <v>32950480.129999999</v>
      </c>
      <c r="F15" s="75">
        <f>Лист1!Q81</f>
        <v>30307135</v>
      </c>
      <c r="G15" s="75">
        <f>Лист1!R81</f>
        <v>29950292</v>
      </c>
      <c r="H15" s="75">
        <f>Лист1!S81</f>
        <v>29950292</v>
      </c>
    </row>
    <row r="16" spans="1:8" x14ac:dyDescent="0.25">
      <c r="A16" s="66">
        <v>2115</v>
      </c>
      <c r="B16" s="66" t="s">
        <v>172</v>
      </c>
      <c r="C16" s="75">
        <f>Лист1!N85</f>
        <v>277910.36</v>
      </c>
      <c r="D16" s="75">
        <f>Лист1!O85</f>
        <v>277910.36</v>
      </c>
      <c r="E16" s="75">
        <f>Лист1!P85</f>
        <v>375000</v>
      </c>
      <c r="F16" s="75">
        <f>Лист1!Q85</f>
        <v>10000</v>
      </c>
      <c r="G16" s="75">
        <f>Лист1!R85</f>
        <v>0</v>
      </c>
      <c r="H16" s="75">
        <f>Лист1!S85</f>
        <v>0</v>
      </c>
    </row>
    <row r="17" spans="1:8" ht="165" x14ac:dyDescent="0.25">
      <c r="A17" s="66">
        <v>2117</v>
      </c>
      <c r="B17" s="66" t="s">
        <v>180</v>
      </c>
      <c r="C17" s="75">
        <f>Лист1!N91+Лист1!N185</f>
        <v>474081794.25</v>
      </c>
      <c r="D17" s="75">
        <f>Лист1!O91+Лист1!O185</f>
        <v>473807343.38999999</v>
      </c>
      <c r="E17" s="75">
        <f>Лист1!P91+Лист1!P185</f>
        <v>497037131.5</v>
      </c>
      <c r="F17" s="75">
        <f>Лист1!Q91+Лист1!Q185</f>
        <v>481259381.19999999</v>
      </c>
      <c r="G17" s="75">
        <f>Лист1!R91+Лист1!R185</f>
        <v>444579691</v>
      </c>
      <c r="H17" s="75">
        <f>Лист1!S91+Лист1!S185</f>
        <v>385708591</v>
      </c>
    </row>
    <row r="18" spans="1:8" ht="30" x14ac:dyDescent="0.25">
      <c r="A18" s="66">
        <v>2119</v>
      </c>
      <c r="B18" s="66" t="s">
        <v>268</v>
      </c>
      <c r="C18" s="75">
        <f>Лист1!N145</f>
        <v>7594300</v>
      </c>
      <c r="D18" s="75">
        <f>Лист1!O145</f>
        <v>7594300</v>
      </c>
      <c r="E18" s="75">
        <f>Лист1!P145</f>
        <v>7699000</v>
      </c>
      <c r="F18" s="75">
        <f>Лист1!Q145</f>
        <v>7594300</v>
      </c>
      <c r="G18" s="75">
        <f>Лист1!R145</f>
        <v>7594300</v>
      </c>
      <c r="H18" s="75">
        <f>Лист1!S145</f>
        <v>7594300</v>
      </c>
    </row>
    <row r="19" spans="1:8" ht="30" x14ac:dyDescent="0.25">
      <c r="A19" s="66">
        <v>2120</v>
      </c>
      <c r="B19" s="66" t="s">
        <v>337</v>
      </c>
      <c r="C19" s="75">
        <f>Лист1!N188</f>
        <v>48067772</v>
      </c>
      <c r="D19" s="75">
        <f>Лист1!O188</f>
        <v>48048774.920000002</v>
      </c>
      <c r="E19" s="75">
        <f>Лист1!P188</f>
        <v>37658599</v>
      </c>
      <c r="F19" s="75">
        <f>Лист1!Q188</f>
        <v>35009757</v>
      </c>
      <c r="G19" s="75">
        <f>Лист1!R188</f>
        <v>34309757</v>
      </c>
      <c r="H19" s="75">
        <f>Лист1!S188</f>
        <v>34309757</v>
      </c>
    </row>
    <row r="20" spans="1:8" ht="30" x14ac:dyDescent="0.25">
      <c r="A20" s="66">
        <v>2121</v>
      </c>
      <c r="B20" s="66" t="s">
        <v>439</v>
      </c>
      <c r="C20" s="75">
        <f>Лист1!N193</f>
        <v>46028563.650000006</v>
      </c>
      <c r="D20" s="75">
        <f>Лист1!O193</f>
        <v>45627246.989999995</v>
      </c>
      <c r="E20" s="75">
        <f>Лист1!P193</f>
        <v>42243586</v>
      </c>
      <c r="F20" s="75">
        <f>Лист1!Q193</f>
        <v>39592119</v>
      </c>
      <c r="G20" s="75">
        <f>Лист1!R193</f>
        <v>38460226</v>
      </c>
      <c r="H20" s="75">
        <f>Лист1!S193</f>
        <v>38460226</v>
      </c>
    </row>
    <row r="21" spans="1:8" ht="45" x14ac:dyDescent="0.25">
      <c r="A21" s="66">
        <v>2124</v>
      </c>
      <c r="B21" s="66" t="s">
        <v>328</v>
      </c>
      <c r="C21" s="75">
        <f>Лист1!N171+Лист1!N148</f>
        <v>78802798.489999995</v>
      </c>
      <c r="D21" s="75">
        <f>Лист1!O171+Лист1!O148</f>
        <v>78716378.469999999</v>
      </c>
      <c r="E21" s="75">
        <f>Лист1!P171+Лист1!P148</f>
        <v>76789359</v>
      </c>
      <c r="F21" s="75">
        <f>Лист1!Q171+Лист1!Q148</f>
        <v>69960165</v>
      </c>
      <c r="G21" s="75">
        <f>Лист1!R171+Лист1!R148</f>
        <v>67611609</v>
      </c>
      <c r="H21" s="75">
        <f>Лист1!S171+Лист1!S148</f>
        <v>67611609</v>
      </c>
    </row>
    <row r="22" spans="1:8" ht="30" x14ac:dyDescent="0.25">
      <c r="A22" s="66">
        <v>2125</v>
      </c>
      <c r="B22" s="66" t="s">
        <v>271</v>
      </c>
      <c r="C22" s="75">
        <f>Лист1!N150</f>
        <v>73691.210000000006</v>
      </c>
      <c r="D22" s="75">
        <f>Лист1!O150</f>
        <v>73691.210000000006</v>
      </c>
      <c r="E22" s="75">
        <f>Лист1!P150</f>
        <v>73900</v>
      </c>
      <c r="F22" s="75">
        <f>Лист1!Q150</f>
        <v>73900</v>
      </c>
      <c r="G22" s="75">
        <f>Лист1!R150</f>
        <v>73900</v>
      </c>
      <c r="H22" s="75">
        <f>Лист1!S150</f>
        <v>73900</v>
      </c>
    </row>
    <row r="23" spans="1:8" x14ac:dyDescent="0.25">
      <c r="A23" s="66">
        <v>2126</v>
      </c>
      <c r="B23" s="66" t="s">
        <v>50</v>
      </c>
      <c r="C23" s="75">
        <f>Лист1!N14</f>
        <v>7242393.2000000002</v>
      </c>
      <c r="D23" s="75">
        <f>Лист1!O14</f>
        <v>7222795.2000000002</v>
      </c>
      <c r="E23" s="75">
        <f>Лист1!P14</f>
        <v>10187568</v>
      </c>
      <c r="F23" s="75">
        <f>Лист1!Q14</f>
        <v>3381959</v>
      </c>
      <c r="G23" s="75">
        <f>Лист1!R14</f>
        <v>3381959</v>
      </c>
      <c r="H23" s="75">
        <f>Лист1!S14</f>
        <v>3381959</v>
      </c>
    </row>
    <row r="24" spans="1:8" x14ac:dyDescent="0.25">
      <c r="A24" s="66">
        <v>2127</v>
      </c>
      <c r="B24" s="66" t="s">
        <v>440</v>
      </c>
      <c r="C24" s="75">
        <f>Лист1!N152</f>
        <v>703635.8</v>
      </c>
      <c r="D24" s="75">
        <f>Лист1!O152</f>
        <v>703635.8</v>
      </c>
      <c r="E24" s="75">
        <f>Лист1!P152</f>
        <v>867150</v>
      </c>
      <c r="F24" s="75">
        <f>Лист1!Q152</f>
        <v>700000</v>
      </c>
      <c r="G24" s="75">
        <f>Лист1!R152</f>
        <v>800000</v>
      </c>
      <c r="H24" s="75">
        <f>Лист1!S152</f>
        <v>800000</v>
      </c>
    </row>
    <row r="25" spans="1:8" x14ac:dyDescent="0.25">
      <c r="A25" s="66">
        <v>2128</v>
      </c>
      <c r="B25" s="66" t="s">
        <v>441</v>
      </c>
      <c r="C25" s="75">
        <f>Лист1!N154</f>
        <v>5609220.6200000001</v>
      </c>
      <c r="D25" s="75">
        <f>Лист1!O154</f>
        <v>5609218.2400000002</v>
      </c>
      <c r="E25" s="75">
        <f>Лист1!P154</f>
        <v>0</v>
      </c>
      <c r="F25" s="75">
        <f>Лист1!Q154</f>
        <v>0</v>
      </c>
      <c r="G25" s="75">
        <f>Лист1!R154</f>
        <v>0</v>
      </c>
      <c r="H25" s="75">
        <f>Лист1!S154</f>
        <v>0</v>
      </c>
    </row>
    <row r="26" spans="1:8" ht="165" x14ac:dyDescent="0.25">
      <c r="A26" s="66">
        <v>2129</v>
      </c>
      <c r="B26" s="66" t="s">
        <v>303</v>
      </c>
      <c r="C26" s="75">
        <f>Лист1!N157</f>
        <v>111985335.06</v>
      </c>
      <c r="D26" s="75">
        <f>Лист1!O157</f>
        <v>111784898.34</v>
      </c>
      <c r="E26" s="75">
        <f>Лист1!P157</f>
        <v>91566201</v>
      </c>
      <c r="F26" s="75">
        <f>Лист1!Q157</f>
        <v>78621720</v>
      </c>
      <c r="G26" s="75">
        <f>Лист1!R157</f>
        <v>84442202</v>
      </c>
      <c r="H26" s="75">
        <f>Лист1!S157</f>
        <v>43188902</v>
      </c>
    </row>
    <row r="27" spans="1:8" ht="180" x14ac:dyDescent="0.25">
      <c r="A27" s="66">
        <v>2130</v>
      </c>
      <c r="B27" s="66" t="s">
        <v>132</v>
      </c>
      <c r="C27" s="75">
        <f>Лист1!N55+Лист1!N205</f>
        <v>1432391.87</v>
      </c>
      <c r="D27" s="75">
        <f>Лист1!O55+Лист1!O205</f>
        <v>1432391.87</v>
      </c>
      <c r="E27" s="75">
        <f>Лист1!P55+Лист1!P205</f>
        <v>2353595</v>
      </c>
      <c r="F27" s="75">
        <f>Лист1!Q55+Лист1!Q205</f>
        <v>5511400</v>
      </c>
      <c r="G27" s="75">
        <f>Лист1!R55+Лист1!R205</f>
        <v>100000</v>
      </c>
      <c r="H27" s="75">
        <f>Лист1!S55+Лист1!S205</f>
        <v>100000</v>
      </c>
    </row>
    <row r="28" spans="1:8" ht="30" x14ac:dyDescent="0.25">
      <c r="A28" s="66">
        <v>2131</v>
      </c>
      <c r="B28" s="66" t="s">
        <v>442</v>
      </c>
      <c r="C28" s="75">
        <f>Лист1!N207</f>
        <v>280000</v>
      </c>
      <c r="D28" s="75">
        <f>Лист1!O207</f>
        <v>277500</v>
      </c>
      <c r="E28" s="75">
        <f>Лист1!P207</f>
        <v>300000</v>
      </c>
      <c r="F28" s="75">
        <f>Лист1!Q207</f>
        <v>38681</v>
      </c>
      <c r="G28" s="75">
        <f>Лист1!R207</f>
        <v>0</v>
      </c>
      <c r="H28" s="75">
        <f>Лист1!S207</f>
        <v>0</v>
      </c>
    </row>
    <row r="29" spans="1:8" ht="61.5" customHeight="1" x14ac:dyDescent="0.25">
      <c r="A29" s="66">
        <v>2138</v>
      </c>
      <c r="B29" s="66" t="s">
        <v>443</v>
      </c>
      <c r="C29" s="75">
        <f>Лист1!N209+Лист1!N17</f>
        <v>5846598.5800000001</v>
      </c>
      <c r="D29" s="75">
        <f>Лист1!O209+Лист1!O17</f>
        <v>5845871.1100000003</v>
      </c>
      <c r="E29" s="75">
        <f>Лист1!P209+Лист1!P17</f>
        <v>10885421.41</v>
      </c>
      <c r="F29" s="75">
        <f>Лист1!Q209+Лист1!Q17</f>
        <v>399500</v>
      </c>
      <c r="G29" s="75">
        <f>Лист1!R209+Лист1!R17</f>
        <v>399500</v>
      </c>
      <c r="H29" s="75">
        <f>Лист1!S209+Лист1!S17</f>
        <v>399500</v>
      </c>
    </row>
    <row r="30" spans="1:8" ht="30" x14ac:dyDescent="0.25">
      <c r="A30" s="66">
        <v>2139</v>
      </c>
      <c r="B30" s="66" t="s">
        <v>320</v>
      </c>
      <c r="C30" s="75">
        <f>Лист1!N175</f>
        <v>17177798.780000001</v>
      </c>
      <c r="D30" s="75">
        <f>Лист1!O175</f>
        <v>16799118.780000001</v>
      </c>
      <c r="E30" s="75">
        <f>Лист1!P175</f>
        <v>35670312</v>
      </c>
      <c r="F30" s="75">
        <f>Лист1!Q175</f>
        <v>16604013</v>
      </c>
      <c r="G30" s="75">
        <f>Лист1!R175</f>
        <v>16435973</v>
      </c>
      <c r="H30" s="75">
        <f>Лист1!S175</f>
        <v>16435973</v>
      </c>
    </row>
    <row r="31" spans="1:8" ht="30" x14ac:dyDescent="0.25">
      <c r="A31" s="95">
        <v>2141</v>
      </c>
      <c r="B31" s="95" t="str">
        <f>Лист1!B36</f>
        <v>поддержка деятельности некоммерческих организаций, за исключением социально ориентированных некоммерческих организаций</v>
      </c>
      <c r="C31" s="75">
        <f>Лист1!N36</f>
        <v>223770</v>
      </c>
      <c r="D31" s="75">
        <f>Лист1!O36</f>
        <v>223770</v>
      </c>
      <c r="E31" s="75">
        <f>Лист1!P36</f>
        <v>267333</v>
      </c>
      <c r="F31" s="75">
        <f>Лист1!Q36</f>
        <v>267333</v>
      </c>
      <c r="G31" s="75">
        <f>Лист1!R36</f>
        <v>267333</v>
      </c>
      <c r="H31" s="75">
        <f>Лист1!S36</f>
        <v>267333</v>
      </c>
    </row>
    <row r="32" spans="1:8" ht="24" customHeight="1" x14ac:dyDescent="0.25">
      <c r="A32" s="66">
        <v>2201</v>
      </c>
      <c r="B32" s="66" t="str">
        <f>Лист1!B28</f>
        <v xml:space="preserve">финансирование органов местного самоуправления  </v>
      </c>
      <c r="C32" s="75">
        <f>Лист1!N28+Лист1!N101+Лист1!N122+Лист1!N161+Лист1!N179+Лист1!N198+Лист1!N214+Лист1!N218</f>
        <v>77471224.069999993</v>
      </c>
      <c r="D32" s="75">
        <f>Лист1!O28+Лист1!O101+Лист1!O122+Лист1!O161+Лист1!O179+Лист1!O198+Лист1!O214+Лист1!O218</f>
        <v>77241166.61999999</v>
      </c>
      <c r="E32" s="75">
        <f>Лист1!P28+Лист1!P101+Лист1!P122+Лист1!P161+Лист1!P179+Лист1!P198+Лист1!P214+Лист1!P218</f>
        <v>87497844.430000007</v>
      </c>
      <c r="F32" s="75">
        <f>Лист1!Q28+Лист1!Q101+Лист1!Q122+Лист1!Q161+Лист1!Q179+Лист1!Q198+Лист1!Q214+Лист1!Q218</f>
        <v>64855706</v>
      </c>
      <c r="G32" s="75">
        <f>Лист1!R28+Лист1!R101+Лист1!R122+Лист1!R161+Лист1!R179+Лист1!R198+Лист1!R214+Лист1!R218</f>
        <v>71417692</v>
      </c>
      <c r="H32" s="75">
        <f>Лист1!S28+Лист1!S101+Лист1!S122+Лист1!S161+Лист1!S179+Лист1!S198+Лист1!S214+Лист1!S218</f>
        <v>71417692</v>
      </c>
    </row>
    <row r="33" spans="1:8" x14ac:dyDescent="0.25">
      <c r="A33" s="66">
        <v>2202</v>
      </c>
      <c r="B33" s="66" t="s">
        <v>444</v>
      </c>
      <c r="C33" s="75">
        <f>Лист1!N75</f>
        <v>0</v>
      </c>
      <c r="D33" s="75">
        <f>Лист1!O75</f>
        <v>0</v>
      </c>
      <c r="E33" s="75">
        <f>Лист1!P75</f>
        <v>602</v>
      </c>
      <c r="F33" s="75">
        <f>Лист1!Q75</f>
        <v>0</v>
      </c>
      <c r="G33" s="75">
        <f>Лист1!R75</f>
        <v>0</v>
      </c>
      <c r="H33" s="75">
        <f>Лист1!S75</f>
        <v>0</v>
      </c>
    </row>
    <row r="34" spans="1:8" ht="60" x14ac:dyDescent="0.25">
      <c r="A34" s="67">
        <v>2206</v>
      </c>
      <c r="B34" s="66" t="s">
        <v>431</v>
      </c>
      <c r="C34" s="75">
        <f>Лист1!N32+Лист1!N103+Лист1!N163+Лист1!N181</f>
        <v>80349429.25</v>
      </c>
      <c r="D34" s="75">
        <f>Лист1!O32+Лист1!O103+Лист1!O163+Лист1!O181</f>
        <v>80232662.310000002</v>
      </c>
      <c r="E34" s="75">
        <f>Лист1!P32+Лист1!P103+Лист1!P163+Лист1!P181</f>
        <v>87881442</v>
      </c>
      <c r="F34" s="75">
        <f>Лист1!Q32+Лист1!Q103+Лист1!Q163+Лист1!Q181</f>
        <v>86092800</v>
      </c>
      <c r="G34" s="75">
        <f>Лист1!R32+Лист1!R103+Лист1!R163+Лист1!R181</f>
        <v>85920900</v>
      </c>
      <c r="H34" s="75">
        <f>Лист1!S32+Лист1!S103+Лист1!S163+Лист1!S181</f>
        <v>85920900</v>
      </c>
    </row>
    <row r="35" spans="1:8" ht="75" x14ac:dyDescent="0.25">
      <c r="A35" s="66">
        <v>2211</v>
      </c>
      <c r="B35" s="95" t="s">
        <v>446</v>
      </c>
      <c r="C35" s="75">
        <f>Лист1!N34</f>
        <v>0</v>
      </c>
      <c r="D35" s="75">
        <f>Лист1!O34</f>
        <v>0</v>
      </c>
      <c r="E35" s="75">
        <f>Лист1!P34</f>
        <v>9500000</v>
      </c>
      <c r="F35" s="75">
        <f>Лист1!Q34</f>
        <v>0</v>
      </c>
      <c r="G35" s="75">
        <f>Лист1!R34</f>
        <v>0</v>
      </c>
      <c r="H35" s="75">
        <f>Лист1!S34</f>
        <v>0</v>
      </c>
    </row>
    <row r="36" spans="1:8" ht="30" x14ac:dyDescent="0.25">
      <c r="A36" s="95">
        <v>2218</v>
      </c>
      <c r="B36" s="95" t="s">
        <v>401</v>
      </c>
      <c r="C36" s="75">
        <f>Лист1!N124</f>
        <v>1243315.3600000001</v>
      </c>
      <c r="D36" s="75">
        <f>Лист1!O124</f>
        <v>1243315.3600000001</v>
      </c>
      <c r="E36" s="75">
        <f>Лист1!P124</f>
        <v>0</v>
      </c>
      <c r="F36" s="75">
        <f>Лист1!Q124</f>
        <v>0</v>
      </c>
      <c r="G36" s="75">
        <f>Лист1!R124</f>
        <v>0</v>
      </c>
      <c r="H36" s="75">
        <f>Лист1!S124</f>
        <v>0</v>
      </c>
    </row>
    <row r="37" spans="1:8" ht="57" x14ac:dyDescent="0.25">
      <c r="A37" s="17" t="s">
        <v>68</v>
      </c>
      <c r="B37" s="17" t="s">
        <v>67</v>
      </c>
      <c r="C37" s="76">
        <f t="shared" ref="C37:H37" si="1">SUM(C38:C47)</f>
        <v>1162147306.7599998</v>
      </c>
      <c r="D37" s="76">
        <f t="shared" si="1"/>
        <v>1151417067.0799999</v>
      </c>
      <c r="E37" s="76">
        <f t="shared" si="1"/>
        <v>1061582824.6900001</v>
      </c>
      <c r="F37" s="76">
        <f t="shared" si="1"/>
        <v>1084881700</v>
      </c>
      <c r="G37" s="76">
        <f t="shared" si="1"/>
        <v>1082161700</v>
      </c>
      <c r="H37" s="76">
        <f t="shared" si="1"/>
        <v>1058008900</v>
      </c>
    </row>
    <row r="38" spans="1:8" x14ac:dyDescent="0.25">
      <c r="A38" s="66">
        <v>2603</v>
      </c>
      <c r="B38" s="66" t="s">
        <v>433</v>
      </c>
      <c r="C38" s="75">
        <f>Лист1!N44</f>
        <v>44200</v>
      </c>
      <c r="D38" s="75">
        <f>Лист1!O44</f>
        <v>44200</v>
      </c>
      <c r="E38" s="75">
        <f>Лист1!P44</f>
        <v>46400</v>
      </c>
      <c r="F38" s="75">
        <f>Лист1!Q44</f>
        <v>50000</v>
      </c>
      <c r="G38" s="75">
        <f>Лист1!R44</f>
        <v>389300</v>
      </c>
      <c r="H38" s="75">
        <f>Лист1!S44</f>
        <v>0</v>
      </c>
    </row>
    <row r="39" spans="1:8" x14ac:dyDescent="0.25">
      <c r="A39" s="10">
        <v>2605</v>
      </c>
      <c r="B39" s="10" t="s">
        <v>432</v>
      </c>
      <c r="C39" s="75">
        <f>Лист1!N38</f>
        <v>243180</v>
      </c>
      <c r="D39" s="75">
        <f>Лист1!O38</f>
        <v>243180</v>
      </c>
      <c r="E39" s="75">
        <f>Лист1!P38</f>
        <v>266200</v>
      </c>
      <c r="F39" s="75">
        <f>Лист1!Q38</f>
        <v>274700</v>
      </c>
      <c r="G39" s="75">
        <f>Лист1!R38</f>
        <v>274700</v>
      </c>
      <c r="H39" s="75">
        <f>Лист1!S38</f>
        <v>254300</v>
      </c>
    </row>
    <row r="40" spans="1:8" ht="135" x14ac:dyDescent="0.25">
      <c r="A40" s="10">
        <v>2622</v>
      </c>
      <c r="B40" s="10" t="s">
        <v>447</v>
      </c>
      <c r="C40" s="75">
        <f>Лист1!N106+Лист1!N108+Лист1!N113+Лист1!N115</f>
        <v>873103979.58999991</v>
      </c>
      <c r="D40" s="75">
        <f>Лист1!O106+Лист1!O108+Лист1!O113+Лист1!O115</f>
        <v>871497756.09000003</v>
      </c>
      <c r="E40" s="75">
        <f>Лист1!P106+Лист1!P108+Лист1!P113+Лист1!P115</f>
        <v>935353950</v>
      </c>
      <c r="F40" s="75">
        <f>Лист1!Q106+Лист1!Q108+Лист1!Q113+Лист1!Q115</f>
        <v>935680300</v>
      </c>
      <c r="G40" s="75">
        <f>Лист1!R106+Лист1!R108+Лист1!R113+Лист1!R115</f>
        <v>935680300</v>
      </c>
      <c r="H40" s="75">
        <f>Лист1!S106+Лист1!S108+Лист1!S113+Лист1!S115</f>
        <v>923060200</v>
      </c>
    </row>
    <row r="41" spans="1:8" ht="30" x14ac:dyDescent="0.25">
      <c r="A41" s="66">
        <v>2628</v>
      </c>
      <c r="B41" s="66" t="s">
        <v>434</v>
      </c>
      <c r="C41" s="75">
        <f>Лист1!N62</f>
        <v>56227800</v>
      </c>
      <c r="D41" s="75">
        <f>Лист1!O62</f>
        <v>56224150</v>
      </c>
      <c r="E41" s="75">
        <f>Лист1!P62</f>
        <v>45812854.689999998</v>
      </c>
      <c r="F41" s="75">
        <f>Лист1!Q62</f>
        <v>38240800</v>
      </c>
      <c r="G41" s="75">
        <f>Лист1!R62</f>
        <v>35181500</v>
      </c>
      <c r="H41" s="75">
        <f>Лист1!S62</f>
        <v>26003700</v>
      </c>
    </row>
    <row r="42" spans="1:8" ht="180" x14ac:dyDescent="0.25">
      <c r="A42" s="10">
        <v>2640</v>
      </c>
      <c r="B42" s="10" t="s">
        <v>448</v>
      </c>
      <c r="C42" s="75">
        <f>Лист1!N112+Лист1!N128+Лист1!N130+Лист1!N131</f>
        <v>130825406.76000001</v>
      </c>
      <c r="D42" s="75">
        <f>Лист1!O112+Лист1!O128+Лист1!O130+Лист1!O131</f>
        <v>130783337.18000001</v>
      </c>
      <c r="E42" s="75">
        <f>Лист1!P112+Лист1!P128+Лист1!P130+Лист1!P131</f>
        <v>2295000</v>
      </c>
      <c r="F42" s="75">
        <f>Лист1!Q112+Лист1!Q128+Лист1!Q130+Лист1!Q131</f>
        <v>2295000</v>
      </c>
      <c r="G42" s="75">
        <f>Лист1!R112+Лист1!R128+Лист1!R130+Лист1!R131</f>
        <v>2295000</v>
      </c>
      <c r="H42" s="75">
        <f>Лист1!S112+Лист1!S128+Лист1!S130+Лист1!S131</f>
        <v>2295000</v>
      </c>
    </row>
    <row r="43" spans="1:8" ht="75" x14ac:dyDescent="0.25">
      <c r="A43" s="66">
        <v>2641</v>
      </c>
      <c r="B43" s="66" t="s">
        <v>449</v>
      </c>
      <c r="C43" s="75">
        <f>Лист1!N39+Лист1!N40+Лист1!N42</f>
        <v>2740500</v>
      </c>
      <c r="D43" s="75">
        <f>Лист1!O39+Лист1!O40+Лист1!O42</f>
        <v>2672382.7599999998</v>
      </c>
      <c r="E43" s="75">
        <f>Лист1!P39+Лист1!P40+Лист1!P42</f>
        <v>3144600</v>
      </c>
      <c r="F43" s="75">
        <f>Лист1!Q39+Лист1!Q40+Лист1!Q42</f>
        <v>3370400</v>
      </c>
      <c r="G43" s="75">
        <f>Лист1!R39+Лист1!R40+Лист1!R42</f>
        <v>3370400</v>
      </c>
      <c r="H43" s="75">
        <f>Лист1!S39+Лист1!S40+Лист1!S42</f>
        <v>2828800</v>
      </c>
    </row>
    <row r="44" spans="1:8" x14ac:dyDescent="0.25">
      <c r="A44" s="66">
        <v>2642</v>
      </c>
      <c r="B44" s="10" t="s">
        <v>435</v>
      </c>
      <c r="C44" s="75">
        <f>Лист1!N119</f>
        <v>6990340.4100000001</v>
      </c>
      <c r="D44" s="75">
        <f>Лист1!O119</f>
        <v>6973846.0599999996</v>
      </c>
      <c r="E44" s="75">
        <f>Лист1!P119</f>
        <v>8448600</v>
      </c>
      <c r="F44" s="75">
        <f>Лист1!Q119</f>
        <v>9033400</v>
      </c>
      <c r="G44" s="75">
        <f>Лист1!R119</f>
        <v>9033400</v>
      </c>
      <c r="H44" s="75">
        <f>Лист1!S119</f>
        <v>7629800</v>
      </c>
    </row>
    <row r="45" spans="1:8" ht="105" x14ac:dyDescent="0.25">
      <c r="A45" s="110">
        <v>2643</v>
      </c>
      <c r="B45" s="111" t="s">
        <v>454</v>
      </c>
      <c r="C45" s="75">
        <f>Лист1!N117</f>
        <v>11602700</v>
      </c>
      <c r="D45" s="75">
        <f>Лист1!O117</f>
        <v>11602672.800000001</v>
      </c>
      <c r="E45" s="75">
        <f>Лист1!P117</f>
        <v>2776300</v>
      </c>
      <c r="F45" s="75">
        <f>Лист1!Q117</f>
        <v>12401800</v>
      </c>
      <c r="G45" s="75">
        <f>Лист1!R117</f>
        <v>12401800</v>
      </c>
      <c r="H45" s="75">
        <f>Лист1!S117</f>
        <v>12401800</v>
      </c>
    </row>
    <row r="46" spans="1:8" ht="60" x14ac:dyDescent="0.25">
      <c r="A46" s="10">
        <v>2660</v>
      </c>
      <c r="B46" s="10" t="s">
        <v>437</v>
      </c>
      <c r="C46" s="75">
        <f>Лист1!N167</f>
        <v>1216300</v>
      </c>
      <c r="D46" s="75">
        <f>Лист1!O167</f>
        <v>1216300</v>
      </c>
      <c r="E46" s="75">
        <f>Лист1!P167</f>
        <v>2047720</v>
      </c>
      <c r="F46" s="75">
        <f>Лист1!Q167</f>
        <v>1216300</v>
      </c>
      <c r="G46" s="75">
        <f>Лист1!R167</f>
        <v>1216300</v>
      </c>
      <c r="H46" s="75">
        <f>Лист1!S167</f>
        <v>1216300</v>
      </c>
    </row>
    <row r="47" spans="1:8" ht="45" x14ac:dyDescent="0.25">
      <c r="A47" s="66">
        <v>2670</v>
      </c>
      <c r="B47" s="66" t="s">
        <v>436</v>
      </c>
      <c r="C47" s="75">
        <f>Лист1!N166</f>
        <v>79152900</v>
      </c>
      <c r="D47" s="75">
        <f>Лист1!O166</f>
        <v>70159242.189999998</v>
      </c>
      <c r="E47" s="75">
        <f>Лист1!P166</f>
        <v>61391200</v>
      </c>
      <c r="F47" s="75">
        <f>Лист1!Q166</f>
        <v>82319000</v>
      </c>
      <c r="G47" s="75">
        <f>Лист1!R166</f>
        <v>82319000</v>
      </c>
      <c r="H47" s="75">
        <f>Лист1!S166</f>
        <v>82319000</v>
      </c>
    </row>
    <row r="48" spans="1:8" x14ac:dyDescent="0.25">
      <c r="A48" s="22"/>
      <c r="B48" s="78" t="s">
        <v>425</v>
      </c>
      <c r="C48" s="76">
        <f>C8+C37</f>
        <v>2568463990.8199992</v>
      </c>
      <c r="D48" s="76">
        <f>D37+D8</f>
        <v>2490393629.6999998</v>
      </c>
      <c r="E48" s="76">
        <f>E37+E8</f>
        <v>2386930548.04</v>
      </c>
      <c r="F48" s="76">
        <f>F37+F8</f>
        <v>2158634414.1700001</v>
      </c>
      <c r="G48" s="76">
        <f>G37+G8</f>
        <v>2127982214.6100001</v>
      </c>
      <c r="H48" s="76">
        <f>H37+H8</f>
        <v>1959488919</v>
      </c>
    </row>
    <row r="49" spans="2:8" x14ac:dyDescent="0.25">
      <c r="B49" s="45" t="s">
        <v>450</v>
      </c>
      <c r="C49" s="57"/>
      <c r="D49" s="57"/>
      <c r="E49" s="57"/>
      <c r="F49" s="57"/>
      <c r="G49" s="57"/>
      <c r="H49" s="57"/>
    </row>
    <row r="50" spans="2:8" x14ac:dyDescent="0.25">
      <c r="C50" s="77">
        <f>C48-C49</f>
        <v>2568463990.8199992</v>
      </c>
      <c r="D50" s="77">
        <f t="shared" ref="D50:H50" si="2">D48-D49</f>
        <v>2490393629.6999998</v>
      </c>
      <c r="E50" s="77">
        <f t="shared" si="2"/>
        <v>2386930548.04</v>
      </c>
      <c r="F50" s="77">
        <f t="shared" si="2"/>
        <v>2158634414.1700001</v>
      </c>
      <c r="G50" s="77">
        <f t="shared" si="2"/>
        <v>2127982214.6100001</v>
      </c>
      <c r="H50" s="77">
        <f t="shared" si="2"/>
        <v>1959488919</v>
      </c>
    </row>
    <row r="52" spans="2:8" x14ac:dyDescent="0.25">
      <c r="C52" s="77">
        <v>2197002039.6799998</v>
      </c>
      <c r="D52" s="77">
        <v>2158639125.7800002</v>
      </c>
      <c r="E52" s="77">
        <v>2103817654.3</v>
      </c>
      <c r="F52" s="77">
        <v>1977338403</v>
      </c>
      <c r="G52" s="77">
        <v>1943385003</v>
      </c>
      <c r="H52" s="77">
        <v>1943385003</v>
      </c>
    </row>
    <row r="53" spans="2:8" x14ac:dyDescent="0.25">
      <c r="C53" s="77">
        <f>C50-C52</f>
        <v>371461951.13999939</v>
      </c>
      <c r="D53" s="77">
        <f t="shared" ref="D53:H53" si="3">D50-D52</f>
        <v>331754503.9199996</v>
      </c>
      <c r="E53" s="77">
        <f t="shared" si="3"/>
        <v>283112893.74000001</v>
      </c>
      <c r="F53" s="77">
        <f t="shared" si="3"/>
        <v>181296011.17000008</v>
      </c>
      <c r="G53" s="77">
        <f t="shared" si="3"/>
        <v>184597211.61000013</v>
      </c>
      <c r="H53" s="77">
        <f t="shared" si="3"/>
        <v>16103916</v>
      </c>
    </row>
  </sheetData>
  <mergeCells count="4">
    <mergeCell ref="C5:D5"/>
    <mergeCell ref="F5:H5"/>
    <mergeCell ref="A5:A6"/>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dc:creator>
  <cp:lastModifiedBy>121</cp:lastModifiedBy>
  <cp:lastPrinted>2018-11-14T06:49:17Z</cp:lastPrinted>
  <dcterms:created xsi:type="dcterms:W3CDTF">2017-10-12T06:20:04Z</dcterms:created>
  <dcterms:modified xsi:type="dcterms:W3CDTF">2020-09-23T02:04:05Z</dcterms:modified>
</cp:coreProperties>
</file>